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Senior Management Team\Board of Trustees\BLENNZ Board Meeting Documentation\2018\3 June 22 2018\"/>
    </mc:Choice>
  </mc:AlternateContent>
  <bookViews>
    <workbookView xWindow="0" yWindow="0" windowWidth="28800" windowHeight="11700" tabRatio="729" firstSheet="1" activeTab="9"/>
  </bookViews>
  <sheets>
    <sheet name="Data" sheetId="1" state="hidden" r:id="rId1"/>
    <sheet name="Header" sheetId="2" r:id="rId2"/>
    <sheet name="Index " sheetId="3" r:id="rId3"/>
    <sheet name="Stat of Respon " sheetId="4" r:id="rId4"/>
    <sheet name="Entity Info" sheetId="5" r:id="rId5"/>
    <sheet name="SSP" sheetId="6" r:id="rId6"/>
    <sheet name="Comprehensive Income" sheetId="7" r:id="rId7"/>
    <sheet name="Equity" sheetId="8" r:id="rId8"/>
    <sheet name="Financial Position" sheetId="9" r:id="rId9"/>
    <sheet name="Cashflow stat" sheetId="10" r:id="rId10"/>
    <sheet name="Notes 1" sheetId="11" state="hidden" r:id="rId11"/>
    <sheet name="Notes" sheetId="12" state="hidden" r:id="rId12"/>
    <sheet name="Trial balance" sheetId="13" state="hidden" r:id="rId13"/>
    <sheet name="ESLdata" sheetId="14" state="hidden" r:id="rId14"/>
  </sheets>
  <externalReferences>
    <externalReference r:id="rId15"/>
    <externalReference r:id="rId16"/>
    <externalReference r:id="rId17"/>
  </externalReferences>
  <definedNames>
    <definedName name="Date">'[1]Header (START HERE)'!$C$17</definedName>
    <definedName name="Distributions" localSheetId="4">[1]Lists!#REF!</definedName>
    <definedName name="Distributions">[1]Lists!#REF!</definedName>
    <definedName name="LegalBasis" localSheetId="4">[1]Lists!#REF!</definedName>
    <definedName name="LegalBasis">[1]Lists!#REF!</definedName>
    <definedName name="Name">'[1]Header (START HERE)'!$C$15</definedName>
    <definedName name="Payment1">[2]Lists!$B$68:$B$75</definedName>
    <definedName name="Payment2">[2]Lists!$B$77:$B$84</definedName>
    <definedName name="Payment3">[2]Lists!$B$86:$B$93</definedName>
    <definedName name="Payment4">[2]Lists!$B$95:$B$102</definedName>
    <definedName name="Payment5">[2]Lists!$B$104:$B$111</definedName>
    <definedName name="Payment6">[2]Lists!$B$113:$B$120</definedName>
    <definedName name="_xlnm.Print_Area" localSheetId="6">'Comprehensive Income'!$A$1:$E$35</definedName>
    <definedName name="_xlnm.Print_Area" localSheetId="4">'Entity Info'!$A$2:$B$59</definedName>
    <definedName name="_xlnm.Print_Area" localSheetId="7">Equity!$A$1:$E$57</definedName>
    <definedName name="_xlnm.Print_Area" localSheetId="8">'Financial Position'!$A$1:$E$43</definedName>
    <definedName name="_xlnm.Print_Area" localSheetId="1">Header!$A$1:$H$41</definedName>
    <definedName name="_xlnm.Print_Area" localSheetId="2">'Index '!$A$1:$J$48</definedName>
    <definedName name="_xlnm.Print_Area" localSheetId="11">Notes!$A$1:$I$245</definedName>
    <definedName name="_xlnm.Print_Area" localSheetId="10">'Notes 1'!$A$2:$F$216</definedName>
    <definedName name="_xlnm.Print_Area" localSheetId="3">'Stat of Respon '!$A$1:$AU$41</definedName>
    <definedName name="_xlnm.Print_Titles" localSheetId="4">'Entity Info'!$2:$12</definedName>
    <definedName name="_xlnm.Print_Titles" localSheetId="11">Notes!$1:$4</definedName>
    <definedName name="_xlnm.Print_Titles" localSheetId="10">'Notes 1'!$2:$5</definedName>
    <definedName name="Receipts1">[2]Lists!$B$12:$B$19</definedName>
    <definedName name="Receipts2">[2]Lists!$B$21:$B$28</definedName>
    <definedName name="Receipts3">[2]Lists!$B$30:$B$37</definedName>
    <definedName name="Receipts4">[2]Lists!$B$39:$B$46</definedName>
    <definedName name="Receipts5">[2]Lists!$B$48:$B$55</definedName>
    <definedName name="Receipts6">[2]Lists!$B$57:$B$64</definedName>
    <definedName name="RegCharity" localSheetId="4">[1]Lists!#REF!</definedName>
    <definedName name="RegCharity">[1]Lists!#REF!</definedName>
    <definedName name="Z_16158AC0_BDC0_11D7_BABA_AD30328A5118_.wvu.PrintArea" localSheetId="6" hidden="1">'Comprehensive Income'!$A$1:$F$35</definedName>
    <definedName name="Z_16158AC0_BDC0_11D7_BABA_AD30328A5118_.wvu.PrintArea" localSheetId="7" hidden="1">Equity!$A$1:$F$55</definedName>
    <definedName name="Z_16158AC0_BDC0_11D7_BABA_AD30328A5118_.wvu.PrintArea" localSheetId="8" hidden="1">'Financial Position'!$A$2:$F$48</definedName>
    <definedName name="Z_16158AC0_BDC0_11D7_BABA_AD30328A5118_.wvu.PrintArea" localSheetId="11" hidden="1">Notes!$1:$1048576</definedName>
    <definedName name="Z_20188BB5_D17C_FD44_AB23_FE92EFD12A10_.wvu.Cols" localSheetId="7" hidden="1">Equity!$B:$B</definedName>
    <definedName name="Z_20188BB5_D17C_FD44_AB23_FE92EFD12A10_.wvu.Cols" localSheetId="1" hidden="1">Header!$F:$H</definedName>
    <definedName name="Z_20188BB5_D17C_FD44_AB23_FE92EFD12A10_.wvu.Cols" localSheetId="3" hidden="1">'Stat of Respon '!$B:$AW,'Stat of Respon '!$AZ:$BE</definedName>
    <definedName name="Z_20188BB5_D17C_FD44_AB23_FE92EFD12A10_.wvu.PrintArea" localSheetId="6" hidden="1">'Comprehensive Income'!$A$1:$E$35</definedName>
    <definedName name="Z_20188BB5_D17C_FD44_AB23_FE92EFD12A10_.wvu.PrintArea" localSheetId="4" hidden="1">'Entity Info'!$A$2:$B$59</definedName>
    <definedName name="Z_20188BB5_D17C_FD44_AB23_FE92EFD12A10_.wvu.PrintArea" localSheetId="7" hidden="1">Equity!$A$1:$E$57</definedName>
    <definedName name="Z_20188BB5_D17C_FD44_AB23_FE92EFD12A10_.wvu.PrintArea" localSheetId="8" hidden="1">'Financial Position'!$A$1:$E$43</definedName>
    <definedName name="Z_20188BB5_D17C_FD44_AB23_FE92EFD12A10_.wvu.PrintArea" localSheetId="1" hidden="1">Header!$A$1:$H$41</definedName>
    <definedName name="Z_20188BB5_D17C_FD44_AB23_FE92EFD12A10_.wvu.PrintArea" localSheetId="2" hidden="1">'Index '!$A$1:$J$48</definedName>
    <definedName name="Z_20188BB5_D17C_FD44_AB23_FE92EFD12A10_.wvu.PrintArea" localSheetId="11" hidden="1">Notes!$A$1:$I$245</definedName>
    <definedName name="Z_20188BB5_D17C_FD44_AB23_FE92EFD12A10_.wvu.PrintArea" localSheetId="10" hidden="1">'Notes 1'!$A$2:$F$216</definedName>
    <definedName name="Z_20188BB5_D17C_FD44_AB23_FE92EFD12A10_.wvu.PrintArea" localSheetId="3" hidden="1">'Stat of Respon '!$A$1:$AU$41</definedName>
    <definedName name="Z_20188BB5_D17C_FD44_AB23_FE92EFD12A10_.wvu.PrintTitles" localSheetId="4" hidden="1">'Entity Info'!$2:$12</definedName>
    <definedName name="Z_20188BB5_D17C_FD44_AB23_FE92EFD12A10_.wvu.PrintTitles" localSheetId="11" hidden="1">Notes!$1:$4</definedName>
    <definedName name="Z_20188BB5_D17C_FD44_AB23_FE92EFD12A10_.wvu.PrintTitles" localSheetId="10" hidden="1">'Notes 1'!$2:$5</definedName>
    <definedName name="Z_20188BB5_D17C_FD44_AB23_FE92EFD12A10_.wvu.Rows" localSheetId="6" hidden="1">'Comprehensive Income'!$15:$16</definedName>
    <definedName name="Z_20188BB5_D17C_FD44_AB23_FE92EFD12A10_.wvu.Rows" localSheetId="7" hidden="1">Equity!$12:$12</definedName>
    <definedName name="Z_20188BB5_D17C_FD44_AB23_FE92EFD12A10_.wvu.Rows" localSheetId="8" hidden="1">'Financial Position'!$26:$28,'Financial Position'!$30:$35</definedName>
    <definedName name="Z_20188BB5_D17C_FD44_AB23_FE92EFD12A10_.wvu.Rows" localSheetId="1" hidden="1">Header!$38:$39,Header!$41:$41</definedName>
    <definedName name="Z_20188BB5_D17C_FD44_AB23_FE92EFD12A10_.wvu.Rows" localSheetId="11" hidden="1">Notes!$11:$13,Notes!$78:$78,Notes!$130:$130,Notes!$136:$149,Notes!$160:$203,Notes!$219:$228</definedName>
    <definedName name="Z_20188BB5_D17C_FD44_AB23_FE92EFD12A10_.wvu.Rows" localSheetId="10" hidden="1">'Notes 1'!$24:$30,'Notes 1'!$132:$151,'Notes 1'!$162:$168,'Notes 1'!$181:$191</definedName>
    <definedName name="Z_20188BB5_D17C_FD44_AB23_FE92EFD12A10_.wvu.Rows" localSheetId="5" hidden="1">SSP!$36:$36</definedName>
    <definedName name="Z_20188BB5_D17C_FD44_AB23_FE92EFD12A10_.wvu.Rows" localSheetId="3" hidden="1">'Stat of Respon '!$5:$5</definedName>
    <definedName name="Z_2F1C2500_C7E9_11D7_BAB9_00065B3658C6_.wvu.PrintArea" localSheetId="6" hidden="1">'Comprehensive Income'!$A$1:$F$35</definedName>
    <definedName name="Z_2F1C2500_C7E9_11D7_BAB9_00065B3658C6_.wvu.PrintArea" localSheetId="7" hidden="1">Equity!$A$1:$F$55</definedName>
    <definedName name="Z_2F1C2500_C7E9_11D7_BAB9_00065B3658C6_.wvu.PrintArea" localSheetId="8" hidden="1">'Financial Position'!$A$2:$F$48</definedName>
    <definedName name="Z_2F1C2500_C7E9_11D7_BAB9_00065B3658C6_.wvu.PrintArea" localSheetId="11" hidden="1">Notes!$1:$1048576</definedName>
    <definedName name="Z_8809097E_0878_44B3_9492_862A5B37D6DC_.wvu.Cols" localSheetId="7" hidden="1">Equity!$B:$B</definedName>
    <definedName name="Z_8809097E_0878_44B3_9492_862A5B37D6DC_.wvu.Cols" localSheetId="1" hidden="1">Header!$F:$H</definedName>
    <definedName name="Z_8809097E_0878_44B3_9492_862A5B37D6DC_.wvu.Cols" localSheetId="3" hidden="1">'Stat of Respon '!$B:$AW,'Stat of Respon '!$AZ:$BE</definedName>
    <definedName name="Z_8809097E_0878_44B3_9492_862A5B37D6DC_.wvu.PrintArea" localSheetId="6" hidden="1">'Comprehensive Income'!$A$1:$E$35</definedName>
    <definedName name="Z_8809097E_0878_44B3_9492_862A5B37D6DC_.wvu.PrintArea" localSheetId="4" hidden="1">'Entity Info'!$A$2:$B$59</definedName>
    <definedName name="Z_8809097E_0878_44B3_9492_862A5B37D6DC_.wvu.PrintArea" localSheetId="7" hidden="1">Equity!$A$1:$E$57</definedName>
    <definedName name="Z_8809097E_0878_44B3_9492_862A5B37D6DC_.wvu.PrintArea" localSheetId="8" hidden="1">'Financial Position'!$A$1:$E$43</definedName>
    <definedName name="Z_8809097E_0878_44B3_9492_862A5B37D6DC_.wvu.PrintArea" localSheetId="1" hidden="1">Header!$A$1:$H$41</definedName>
    <definedName name="Z_8809097E_0878_44B3_9492_862A5B37D6DC_.wvu.PrintArea" localSheetId="2" hidden="1">'Index '!$A$1:$J$48</definedName>
    <definedName name="Z_8809097E_0878_44B3_9492_862A5B37D6DC_.wvu.PrintArea" localSheetId="11" hidden="1">Notes!$A$1:$I$245</definedName>
    <definedName name="Z_8809097E_0878_44B3_9492_862A5B37D6DC_.wvu.PrintArea" localSheetId="10" hidden="1">'Notes 1'!$A$2:$F$216</definedName>
    <definedName name="Z_8809097E_0878_44B3_9492_862A5B37D6DC_.wvu.PrintArea" localSheetId="3" hidden="1">'Stat of Respon '!$A$1:$AU$41</definedName>
    <definedName name="Z_8809097E_0878_44B3_9492_862A5B37D6DC_.wvu.PrintTitles" localSheetId="4" hidden="1">'Entity Info'!$2:$12</definedName>
    <definedName name="Z_8809097E_0878_44B3_9492_862A5B37D6DC_.wvu.PrintTitles" localSheetId="11" hidden="1">Notes!$1:$4</definedName>
    <definedName name="Z_8809097E_0878_44B3_9492_862A5B37D6DC_.wvu.PrintTitles" localSheetId="10" hidden="1">'Notes 1'!$2:$5</definedName>
    <definedName name="Z_8809097E_0878_44B3_9492_862A5B37D6DC_.wvu.Rows" localSheetId="6" hidden="1">'Comprehensive Income'!$15:$16</definedName>
    <definedName name="Z_8809097E_0878_44B3_9492_862A5B37D6DC_.wvu.Rows" localSheetId="7" hidden="1">Equity!$12:$12</definedName>
    <definedName name="Z_8809097E_0878_44B3_9492_862A5B37D6DC_.wvu.Rows" localSheetId="8" hidden="1">'Financial Position'!$26:$28,'Financial Position'!$30:$35</definedName>
    <definedName name="Z_8809097E_0878_44B3_9492_862A5B37D6DC_.wvu.Rows" localSheetId="1" hidden="1">Header!$38:$39,Header!$41:$41</definedName>
    <definedName name="Z_8809097E_0878_44B3_9492_862A5B37D6DC_.wvu.Rows" localSheetId="11" hidden="1">Notes!$11:$13,Notes!$78:$78,Notes!$130:$130,Notes!$136:$149,Notes!$160:$203,Notes!$219:$228</definedName>
    <definedName name="Z_8809097E_0878_44B3_9492_862A5B37D6DC_.wvu.Rows" localSheetId="10" hidden="1">'Notes 1'!$24:$30,'Notes 1'!$132:$151,'Notes 1'!$162:$168,'Notes 1'!$181:$191</definedName>
    <definedName name="Z_8809097E_0878_44B3_9492_862A5B37D6DC_.wvu.Rows" localSheetId="5" hidden="1">SSP!$36:$36</definedName>
    <definedName name="Z_8809097E_0878_44B3_9492_862A5B37D6DC_.wvu.Rows" localSheetId="3" hidden="1">'Stat of Respon '!$5:$5</definedName>
    <definedName name="Z_98CE6726_DCD9_4FC2_A246_95AE96883A54_.wvu.Cols" localSheetId="7" hidden="1">Equity!$B:$B</definedName>
    <definedName name="Z_98CE6726_DCD9_4FC2_A246_95AE96883A54_.wvu.Cols" localSheetId="1" hidden="1">Header!$F:$H</definedName>
    <definedName name="Z_98CE6726_DCD9_4FC2_A246_95AE96883A54_.wvu.Cols" localSheetId="3" hidden="1">'Stat of Respon '!$B:$AW,'Stat of Respon '!$AZ:$BE</definedName>
    <definedName name="Z_98CE6726_DCD9_4FC2_A246_95AE96883A54_.wvu.PrintArea" localSheetId="6" hidden="1">'Comprehensive Income'!$A$1:$E$35</definedName>
    <definedName name="Z_98CE6726_DCD9_4FC2_A246_95AE96883A54_.wvu.PrintArea" localSheetId="4" hidden="1">'Entity Info'!$A$2:$B$59</definedName>
    <definedName name="Z_98CE6726_DCD9_4FC2_A246_95AE96883A54_.wvu.PrintArea" localSheetId="7" hidden="1">Equity!$A$1:$E$57</definedName>
    <definedName name="Z_98CE6726_DCD9_4FC2_A246_95AE96883A54_.wvu.PrintArea" localSheetId="8" hidden="1">'Financial Position'!$A$1:$E$43</definedName>
    <definedName name="Z_98CE6726_DCD9_4FC2_A246_95AE96883A54_.wvu.PrintArea" localSheetId="1" hidden="1">Header!$A$1:$H$41</definedName>
    <definedName name="Z_98CE6726_DCD9_4FC2_A246_95AE96883A54_.wvu.PrintArea" localSheetId="2" hidden="1">'Index '!$A$1:$J$48</definedName>
    <definedName name="Z_98CE6726_DCD9_4FC2_A246_95AE96883A54_.wvu.PrintArea" localSheetId="11" hidden="1">Notes!$A$1:$I$245</definedName>
    <definedName name="Z_98CE6726_DCD9_4FC2_A246_95AE96883A54_.wvu.PrintArea" localSheetId="10" hidden="1">'Notes 1'!$A$2:$F$216</definedName>
    <definedName name="Z_98CE6726_DCD9_4FC2_A246_95AE96883A54_.wvu.PrintArea" localSheetId="3" hidden="1">'Stat of Respon '!$A$1:$AU$41</definedName>
    <definedName name="Z_98CE6726_DCD9_4FC2_A246_95AE96883A54_.wvu.PrintTitles" localSheetId="4" hidden="1">'Entity Info'!$2:$12</definedName>
    <definedName name="Z_98CE6726_DCD9_4FC2_A246_95AE96883A54_.wvu.PrintTitles" localSheetId="11" hidden="1">Notes!$1:$4</definedName>
    <definedName name="Z_98CE6726_DCD9_4FC2_A246_95AE96883A54_.wvu.PrintTitles" localSheetId="10" hidden="1">'Notes 1'!$2:$5</definedName>
    <definedName name="Z_98CE6726_DCD9_4FC2_A246_95AE96883A54_.wvu.Rows" localSheetId="6" hidden="1">'Comprehensive Income'!$15:$16</definedName>
    <definedName name="Z_98CE6726_DCD9_4FC2_A246_95AE96883A54_.wvu.Rows" localSheetId="7" hidden="1">Equity!$12:$12</definedName>
    <definedName name="Z_98CE6726_DCD9_4FC2_A246_95AE96883A54_.wvu.Rows" localSheetId="8" hidden="1">'Financial Position'!$26:$28,'Financial Position'!$30:$35</definedName>
    <definedName name="Z_98CE6726_DCD9_4FC2_A246_95AE96883A54_.wvu.Rows" localSheetId="1" hidden="1">Header!$38:$39,Header!$41:$41</definedName>
    <definedName name="Z_98CE6726_DCD9_4FC2_A246_95AE96883A54_.wvu.Rows" localSheetId="11" hidden="1">Notes!$11:$13,Notes!$78:$78,Notes!$130:$130,Notes!$136:$149,Notes!$160:$203,Notes!$219:$228</definedName>
    <definedName name="Z_98CE6726_DCD9_4FC2_A246_95AE96883A54_.wvu.Rows" localSheetId="10" hidden="1">'Notes 1'!$24:$30,'Notes 1'!$132:$151,'Notes 1'!$162:$168,'Notes 1'!$181:$191</definedName>
    <definedName name="Z_98CE6726_DCD9_4FC2_A246_95AE96883A54_.wvu.Rows" localSheetId="5" hidden="1">SSP!$36:$36</definedName>
    <definedName name="Z_98CE6726_DCD9_4FC2_A246_95AE96883A54_.wvu.Rows" localSheetId="3" hidden="1">'Stat of Respon '!$5:$5</definedName>
    <definedName name="Z_FB76ADEE_B62F_4FC8_8FF4_E0C8ACCF1057_.wvu.Cols" localSheetId="7" hidden="1">Equity!$B:$B</definedName>
    <definedName name="Z_FB76ADEE_B62F_4FC8_8FF4_E0C8ACCF1057_.wvu.Cols" localSheetId="1" hidden="1">Header!$F:$H</definedName>
    <definedName name="Z_FB76ADEE_B62F_4FC8_8FF4_E0C8ACCF1057_.wvu.Cols" localSheetId="3" hidden="1">'Stat of Respon '!$B:$AW,'Stat of Respon '!$AZ:$BE</definedName>
    <definedName name="Z_FB76ADEE_B62F_4FC8_8FF4_E0C8ACCF1057_.wvu.PrintArea" localSheetId="6" hidden="1">'Comprehensive Income'!$A$1:$E$35</definedName>
    <definedName name="Z_FB76ADEE_B62F_4FC8_8FF4_E0C8ACCF1057_.wvu.PrintArea" localSheetId="4" hidden="1">'Entity Info'!$A$2:$B$59</definedName>
    <definedName name="Z_FB76ADEE_B62F_4FC8_8FF4_E0C8ACCF1057_.wvu.PrintArea" localSheetId="7" hidden="1">Equity!$A$1:$E$57</definedName>
    <definedName name="Z_FB76ADEE_B62F_4FC8_8FF4_E0C8ACCF1057_.wvu.PrintArea" localSheetId="8" hidden="1">'Financial Position'!$A$1:$E$43</definedName>
    <definedName name="Z_FB76ADEE_B62F_4FC8_8FF4_E0C8ACCF1057_.wvu.PrintArea" localSheetId="1" hidden="1">Header!$A$1:$H$41</definedName>
    <definedName name="Z_FB76ADEE_B62F_4FC8_8FF4_E0C8ACCF1057_.wvu.PrintArea" localSheetId="2" hidden="1">'Index '!$A$1:$J$48</definedName>
    <definedName name="Z_FB76ADEE_B62F_4FC8_8FF4_E0C8ACCF1057_.wvu.PrintArea" localSheetId="11" hidden="1">Notes!$A$1:$I$245</definedName>
    <definedName name="Z_FB76ADEE_B62F_4FC8_8FF4_E0C8ACCF1057_.wvu.PrintArea" localSheetId="10" hidden="1">'Notes 1'!$A$2:$F$216</definedName>
    <definedName name="Z_FB76ADEE_B62F_4FC8_8FF4_E0C8ACCF1057_.wvu.PrintArea" localSheetId="3" hidden="1">'Stat of Respon '!$A$1:$AU$41</definedName>
    <definedName name="Z_FB76ADEE_B62F_4FC8_8FF4_E0C8ACCF1057_.wvu.PrintTitles" localSheetId="4" hidden="1">'Entity Info'!$2:$12</definedName>
    <definedName name="Z_FB76ADEE_B62F_4FC8_8FF4_E0C8ACCF1057_.wvu.PrintTitles" localSheetId="11" hidden="1">Notes!$1:$4</definedName>
    <definedName name="Z_FB76ADEE_B62F_4FC8_8FF4_E0C8ACCF1057_.wvu.PrintTitles" localSheetId="10" hidden="1">'Notes 1'!$2:$5</definedName>
    <definedName name="Z_FB76ADEE_B62F_4FC8_8FF4_E0C8ACCF1057_.wvu.Rows" localSheetId="6" hidden="1">'Comprehensive Income'!$15:$16</definedName>
    <definedName name="Z_FB76ADEE_B62F_4FC8_8FF4_E0C8ACCF1057_.wvu.Rows" localSheetId="7" hidden="1">Equity!$12:$12</definedName>
    <definedName name="Z_FB76ADEE_B62F_4FC8_8FF4_E0C8ACCF1057_.wvu.Rows" localSheetId="8" hidden="1">'Financial Position'!$26:$28,'Financial Position'!$30:$35</definedName>
    <definedName name="Z_FB76ADEE_B62F_4FC8_8FF4_E0C8ACCF1057_.wvu.Rows" localSheetId="1" hidden="1">Header!$38:$39,Header!$41:$41</definedName>
    <definedName name="Z_FB76ADEE_B62F_4FC8_8FF4_E0C8ACCF1057_.wvu.Rows" localSheetId="11" hidden="1">Notes!$11:$13,Notes!$78:$78,Notes!$130:$130,Notes!$136:$149,Notes!$160:$203,Notes!$219:$228</definedName>
    <definedName name="Z_FB76ADEE_B62F_4FC8_8FF4_E0C8ACCF1057_.wvu.Rows" localSheetId="10" hidden="1">'Notes 1'!$24:$30,'Notes 1'!$132:$151,'Notes 1'!$162:$168,'Notes 1'!$181:$191</definedName>
    <definedName name="Z_FB76ADEE_B62F_4FC8_8FF4_E0C8ACCF1057_.wvu.Rows" localSheetId="5" hidden="1">SSP!$36:$36</definedName>
    <definedName name="Z_FB76ADEE_B62F_4FC8_8FF4_E0C8ACCF1057_.wvu.Rows" localSheetId="3" hidden="1">'Stat of Respon '!$5:$5</definedName>
  </definedNames>
  <calcPr calcId="162913"/>
  <customWorkbookViews>
    <customWorkbookView name="Bridget Lamphee - Personal View" guid="{98CE6726-DCD9-4FC2-A246-95AE96883A54}" mergeInterval="0" personalView="1" maximized="1" xWindow="-8" yWindow="-8" windowWidth="1936" windowHeight="1056" tabRatio="729" activeSheetId="10" showComments="commIndAndComment"/>
    <customWorkbookView name="Bridget Hesketh - Personal View" guid="{16158AC0-BDC0-11D7-BABA-AD30328A5118}" mergeInterval="0" personalView="1" maximized="1" windowWidth="1020" windowHeight="606" tabRatio="729" activeSheetId="12"/>
    <customWorkbookView name="Steve Kelsen MoE - Personal View" guid="{2F1C2500-C7E9-11D7-BAB9-00065B3658C6}" mergeInterval="0" personalView="1" maximized="1" windowWidth="1020" windowHeight="606" tabRatio="729" activeSheetId="2"/>
    <customWorkbookView name="Microsoft Office User - Personal View" guid="{20188BB5-D17C-FD44-AB23-FE92EFD12A10}" mergeInterval="0" personalView="1" yWindow="23" windowWidth="1264" windowHeight="878" tabRatio="729" activeSheetId="5"/>
    <customWorkbookView name="Stephanie Rojas - Personal View" guid="{FB76ADEE-B62F-4FC8-8FF4-E0C8ACCF1057}" mergeInterval="0" personalView="1" xWindow="194" yWindow="42" windowWidth="1648" windowHeight="962" tabRatio="729" activeSheetId="2"/>
    <customWorkbookView name="Janny Cooke - Personal View" guid="{8809097E-0878-44B3-9492-862A5B37D6DC}" mergeInterval="0" personalView="1" maximized="1" xWindow="-8" yWindow="-8" windowWidth="1936" windowHeight="1056" tabRatio="729" activeSheetId="2"/>
  </customWorkbookViews>
</workbook>
</file>

<file path=xl/calcChain.xml><?xml version="1.0" encoding="utf-8"?>
<calcChain xmlns="http://schemas.openxmlformats.org/spreadsheetml/2006/main">
  <c r="H97" i="12" l="1"/>
  <c r="G77" i="12" l="1"/>
  <c r="G68" i="12" l="1"/>
  <c r="F23" i="12" l="1"/>
  <c r="H23" i="12"/>
  <c r="C3" i="13"/>
  <c r="D3" i="13"/>
  <c r="E3" i="13"/>
  <c r="C4" i="13"/>
  <c r="D4" i="13"/>
  <c r="E4" i="13"/>
  <c r="C5" i="13"/>
  <c r="D5" i="13"/>
  <c r="E5" i="13"/>
  <c r="C6" i="13"/>
  <c r="D6" i="13"/>
  <c r="E6" i="13"/>
  <c r="C7" i="13"/>
  <c r="D7" i="13"/>
  <c r="E7" i="13"/>
  <c r="C8" i="13"/>
  <c r="D8" i="13"/>
  <c r="E8" i="13"/>
  <c r="E97" i="12" l="1"/>
  <c r="C20" i="10" s="1"/>
  <c r="G76" i="12"/>
  <c r="G78" i="12"/>
  <c r="C86" i="13"/>
  <c r="C87" i="13"/>
  <c r="C88" i="13"/>
  <c r="C89" i="13"/>
  <c r="C90" i="13"/>
  <c r="C91" i="13"/>
  <c r="C92" i="13"/>
  <c r="C93" i="13"/>
  <c r="C94" i="13"/>
  <c r="C95" i="13"/>
  <c r="C96" i="13"/>
  <c r="C100" i="13"/>
  <c r="C101" i="13"/>
  <c r="C102" i="13"/>
  <c r="C103" i="13"/>
  <c r="C104" i="13"/>
  <c r="C105" i="13"/>
  <c r="C106" i="13"/>
  <c r="C107" i="13"/>
  <c r="C80" i="13"/>
  <c r="C81" i="13"/>
  <c r="C82" i="13"/>
  <c r="C33" i="13"/>
  <c r="F41" i="12" s="1"/>
  <c r="C30" i="13"/>
  <c r="F42" i="12" s="1"/>
  <c r="F169" i="12" s="1"/>
  <c r="F171" i="12" s="1"/>
  <c r="C25" i="13"/>
  <c r="F43" i="12" s="1"/>
  <c r="C24" i="13"/>
  <c r="F44" i="12" s="1"/>
  <c r="C36" i="13"/>
  <c r="C37" i="13"/>
  <c r="C38" i="13"/>
  <c r="C39" i="13"/>
  <c r="C49" i="13"/>
  <c r="C50" i="13"/>
  <c r="F49" i="12" s="1"/>
  <c r="C51" i="13"/>
  <c r="C52" i="13"/>
  <c r="C53" i="13"/>
  <c r="C54" i="13"/>
  <c r="F48" i="12" s="1"/>
  <c r="C55" i="13"/>
  <c r="C56" i="13"/>
  <c r="C57" i="13"/>
  <c r="C58" i="13"/>
  <c r="C59" i="13"/>
  <c r="C44" i="13"/>
  <c r="C45" i="13"/>
  <c r="C64" i="13"/>
  <c r="F57" i="12" s="1"/>
  <c r="C67" i="13"/>
  <c r="C68" i="13"/>
  <c r="C75" i="13"/>
  <c r="C21" i="7" s="1"/>
  <c r="E130" i="13"/>
  <c r="E12" i="9" s="1"/>
  <c r="C130" i="13"/>
  <c r="C12" i="9" s="1"/>
  <c r="C134" i="13"/>
  <c r="C135" i="13"/>
  <c r="C136" i="13"/>
  <c r="E134" i="13"/>
  <c r="E135" i="13"/>
  <c r="E136" i="13"/>
  <c r="E28" i="10"/>
  <c r="E29" i="10"/>
  <c r="E30" i="10"/>
  <c r="E31" i="10"/>
  <c r="D12" i="10"/>
  <c r="D19" i="10"/>
  <c r="D28" i="10"/>
  <c r="D29" i="10"/>
  <c r="D30" i="10"/>
  <c r="D31" i="10"/>
  <c r="E149" i="13"/>
  <c r="E24" i="9" s="1"/>
  <c r="C29" i="10"/>
  <c r="C30" i="10"/>
  <c r="C31" i="10"/>
  <c r="A18" i="2"/>
  <c r="D86" i="13"/>
  <c r="D87" i="13"/>
  <c r="D88" i="13"/>
  <c r="D89" i="13"/>
  <c r="D90" i="13"/>
  <c r="D91" i="13"/>
  <c r="D92" i="13"/>
  <c r="D93" i="13"/>
  <c r="D94" i="13"/>
  <c r="D95" i="13"/>
  <c r="D96" i="13"/>
  <c r="D100" i="13"/>
  <c r="D101" i="13"/>
  <c r="D102" i="13"/>
  <c r="D103" i="13"/>
  <c r="D104" i="13"/>
  <c r="D105" i="13"/>
  <c r="D106" i="13"/>
  <c r="D107" i="13"/>
  <c r="D80" i="13"/>
  <c r="D81" i="13"/>
  <c r="D82" i="13"/>
  <c r="D33" i="13"/>
  <c r="G41" i="12" s="1"/>
  <c r="D30" i="13"/>
  <c r="G42" i="12" s="1"/>
  <c r="D25" i="13"/>
  <c r="G43" i="12" s="1"/>
  <c r="D24" i="13"/>
  <c r="G44" i="12" s="1"/>
  <c r="D36" i="13"/>
  <c r="D37" i="13"/>
  <c r="D38" i="13"/>
  <c r="D39" i="13"/>
  <c r="D49" i="13"/>
  <c r="D50" i="13"/>
  <c r="G49" i="12" s="1"/>
  <c r="D51" i="13"/>
  <c r="D52" i="13"/>
  <c r="D53" i="13"/>
  <c r="D54" i="13"/>
  <c r="G48" i="12" s="1"/>
  <c r="D55" i="13"/>
  <c r="D56" i="13"/>
  <c r="D57" i="13"/>
  <c r="D58" i="13"/>
  <c r="D59" i="13"/>
  <c r="D44" i="13"/>
  <c r="D45" i="13"/>
  <c r="D64" i="13"/>
  <c r="G57" i="12" s="1"/>
  <c r="D67" i="13"/>
  <c r="D68" i="13"/>
  <c r="D20" i="7"/>
  <c r="D75" i="13"/>
  <c r="D21" i="7" s="1"/>
  <c r="C14" i="13"/>
  <c r="C16" i="13"/>
  <c r="C17" i="13"/>
  <c r="C18" i="13"/>
  <c r="F21" i="12" s="1"/>
  <c r="C11" i="13"/>
  <c r="C11" i="7" s="1"/>
  <c r="D14" i="13"/>
  <c r="D15" i="13"/>
  <c r="D16" i="13"/>
  <c r="D17" i="13"/>
  <c r="D18" i="13"/>
  <c r="G21" i="12" s="1"/>
  <c r="D11" i="13"/>
  <c r="D11" i="7" s="1"/>
  <c r="E9" i="13"/>
  <c r="H10" i="12" s="1"/>
  <c r="H14" i="12" s="1"/>
  <c r="E86" i="13"/>
  <c r="E87" i="13"/>
  <c r="E88" i="13"/>
  <c r="E89" i="13"/>
  <c r="E90" i="13"/>
  <c r="E91" i="13"/>
  <c r="E92" i="13"/>
  <c r="E93" i="13"/>
  <c r="E94" i="13"/>
  <c r="E95" i="13"/>
  <c r="E96" i="13"/>
  <c r="E100" i="13"/>
  <c r="E101" i="13"/>
  <c r="E102" i="13"/>
  <c r="E103" i="13"/>
  <c r="E104" i="13"/>
  <c r="E105" i="13"/>
  <c r="E106" i="13"/>
  <c r="E107" i="13"/>
  <c r="E80" i="13"/>
  <c r="E81" i="13"/>
  <c r="E82" i="13"/>
  <c r="E64" i="13"/>
  <c r="H57" i="12" s="1"/>
  <c r="E67" i="13"/>
  <c r="E68" i="13"/>
  <c r="E75" i="13"/>
  <c r="E21" i="7" s="1"/>
  <c r="E11" i="13"/>
  <c r="E11" i="7" s="1"/>
  <c r="G238" i="12"/>
  <c r="G239" i="12"/>
  <c r="F68" i="12"/>
  <c r="C20" i="7" s="1"/>
  <c r="E17" i="13"/>
  <c r="E14" i="13"/>
  <c r="H21" i="12" s="1"/>
  <c r="E15" i="13"/>
  <c r="E16" i="13"/>
  <c r="E18" i="13"/>
  <c r="F131" i="12"/>
  <c r="D94" i="12"/>
  <c r="I94" i="12" s="1"/>
  <c r="E140" i="13"/>
  <c r="E145" i="13" s="1"/>
  <c r="E141" i="13"/>
  <c r="E142" i="13"/>
  <c r="E143" i="13"/>
  <c r="E144" i="13"/>
  <c r="D14" i="9"/>
  <c r="C15" i="13"/>
  <c r="G12" i="12"/>
  <c r="C128" i="13"/>
  <c r="F75" i="12" s="1"/>
  <c r="F79" i="12" s="1"/>
  <c r="C11" i="9" s="1"/>
  <c r="A1" i="9"/>
  <c r="A1" i="10" s="1"/>
  <c r="F71" i="12"/>
  <c r="B93" i="12" s="1"/>
  <c r="A16" i="12"/>
  <c r="A26" i="12" s="1"/>
  <c r="G122" i="12"/>
  <c r="B115" i="12"/>
  <c r="H113" i="12"/>
  <c r="G113" i="12"/>
  <c r="F113" i="12"/>
  <c r="D113" i="12"/>
  <c r="G97" i="12"/>
  <c r="F97" i="12"/>
  <c r="H88" i="12"/>
  <c r="D129" i="13"/>
  <c r="G86" i="12" s="1"/>
  <c r="G88" i="12" s="1"/>
  <c r="C129" i="13"/>
  <c r="E128" i="13"/>
  <c r="H75" i="12" s="1"/>
  <c r="E49" i="13"/>
  <c r="E50" i="13"/>
  <c r="H49" i="12" s="1"/>
  <c r="E51" i="13"/>
  <c r="E52" i="13"/>
  <c r="E53" i="13"/>
  <c r="E54" i="13"/>
  <c r="H48" i="12" s="1"/>
  <c r="E55" i="13"/>
  <c r="E56" i="13"/>
  <c r="E57" i="13"/>
  <c r="E58" i="13"/>
  <c r="E59" i="13"/>
  <c r="E44" i="13"/>
  <c r="E45" i="13"/>
  <c r="H68" i="12"/>
  <c r="I20" i="7" s="1"/>
  <c r="C35" i="9"/>
  <c r="D26" i="9"/>
  <c r="D27" i="9"/>
  <c r="D28" i="9"/>
  <c r="D32" i="9"/>
  <c r="D33" i="9"/>
  <c r="D34" i="9"/>
  <c r="E35" i="9"/>
  <c r="E25" i="13"/>
  <c r="H43" i="12" s="1"/>
  <c r="E24" i="13"/>
  <c r="H44" i="12" s="1"/>
  <c r="E126" i="13"/>
  <c r="E127" i="13"/>
  <c r="E129" i="13"/>
  <c r="E72" i="13"/>
  <c r="E33" i="13"/>
  <c r="H41" i="12" s="1"/>
  <c r="E30" i="13"/>
  <c r="H42" i="12" s="1"/>
  <c r="E36" i="13"/>
  <c r="E37" i="13"/>
  <c r="E38" i="13"/>
  <c r="E39" i="13"/>
  <c r="C72" i="13"/>
  <c r="E115" i="13"/>
  <c r="E116" i="13"/>
  <c r="E117" i="13"/>
  <c r="E118" i="13"/>
  <c r="D115" i="13"/>
  <c r="D116" i="13"/>
  <c r="D117" i="13"/>
  <c r="D118" i="13"/>
  <c r="D119" i="13"/>
  <c r="C116" i="13"/>
  <c r="C112" i="13"/>
  <c r="C113" i="13"/>
  <c r="C114" i="13"/>
  <c r="C115" i="13"/>
  <c r="C117" i="13"/>
  <c r="C118" i="13"/>
  <c r="D112" i="13"/>
  <c r="D113" i="13"/>
  <c r="D114" i="13"/>
  <c r="E112" i="13"/>
  <c r="E113" i="13"/>
  <c r="E114" i="13"/>
  <c r="E150" i="13"/>
  <c r="E122" i="13"/>
  <c r="E156" i="13"/>
  <c r="E157" i="13"/>
  <c r="E158" i="13"/>
  <c r="E159" i="13"/>
  <c r="E160" i="13"/>
  <c r="E161" i="13"/>
  <c r="E162" i="13"/>
  <c r="E163" i="13"/>
  <c r="E164" i="13"/>
  <c r="E165" i="13"/>
  <c r="E166" i="13"/>
  <c r="E167" i="13"/>
  <c r="E168" i="13"/>
  <c r="E169" i="13"/>
  <c r="E170" i="13"/>
  <c r="E171" i="13"/>
  <c r="E172" i="13"/>
  <c r="D150" i="13"/>
  <c r="D122" i="13"/>
  <c r="D156" i="13"/>
  <c r="D157" i="13"/>
  <c r="D158" i="13"/>
  <c r="D159" i="13"/>
  <c r="D160" i="13"/>
  <c r="D161" i="13"/>
  <c r="D162" i="13"/>
  <c r="D163" i="13"/>
  <c r="D164" i="13"/>
  <c r="D165" i="13"/>
  <c r="D166" i="13"/>
  <c r="D167" i="13"/>
  <c r="D168" i="13"/>
  <c r="D169" i="13"/>
  <c r="D170" i="13"/>
  <c r="D171" i="13"/>
  <c r="D172" i="13"/>
  <c r="D173" i="13"/>
  <c r="D174" i="13"/>
  <c r="D175" i="13"/>
  <c r="D176" i="13"/>
  <c r="D177" i="13"/>
  <c r="C122" i="13"/>
  <c r="C156" i="13"/>
  <c r="C157" i="13"/>
  <c r="C158" i="13"/>
  <c r="C159" i="13"/>
  <c r="C160" i="13"/>
  <c r="C161" i="13"/>
  <c r="C162" i="13"/>
  <c r="C163" i="13"/>
  <c r="C164" i="13"/>
  <c r="C165" i="13"/>
  <c r="C166" i="13"/>
  <c r="C167" i="13"/>
  <c r="C168" i="13"/>
  <c r="C169" i="13"/>
  <c r="C170" i="13"/>
  <c r="C171" i="13"/>
  <c r="C172" i="13"/>
  <c r="C173" i="13"/>
  <c r="C174" i="13"/>
  <c r="D149" i="13"/>
  <c r="D24" i="9" s="1"/>
  <c r="C149" i="13"/>
  <c r="D141" i="13"/>
  <c r="D142" i="13"/>
  <c r="D143" i="13"/>
  <c r="D144" i="13"/>
  <c r="C140" i="13"/>
  <c r="C145" i="13" s="1"/>
  <c r="C141" i="13"/>
  <c r="C142" i="13"/>
  <c r="C143" i="13"/>
  <c r="C144" i="13"/>
  <c r="D134" i="13"/>
  <c r="D135" i="13"/>
  <c r="D136" i="13"/>
  <c r="D126" i="13"/>
  <c r="D127" i="13"/>
  <c r="D140" i="13"/>
  <c r="D128" i="13"/>
  <c r="D130" i="13"/>
  <c r="C126" i="13"/>
  <c r="C127" i="13"/>
  <c r="D72" i="13"/>
  <c r="E5" i="7"/>
  <c r="H82" i="12" s="1"/>
  <c r="D5" i="7"/>
  <c r="G125" i="12" s="1"/>
  <c r="F82" i="12"/>
  <c r="F22" i="7"/>
  <c r="F28" i="7"/>
  <c r="G27" i="7"/>
  <c r="E77" i="8"/>
  <c r="C74" i="8" s="1"/>
  <c r="C77" i="8" s="1"/>
  <c r="C79" i="8" s="1"/>
  <c r="D77" i="8"/>
  <c r="E71" i="8"/>
  <c r="D71" i="8"/>
  <c r="C71" i="8"/>
  <c r="A3" i="4"/>
  <c r="A1" i="8"/>
  <c r="F6" i="12"/>
  <c r="A3" i="8"/>
  <c r="G226" i="12"/>
  <c r="F226" i="12"/>
  <c r="A2" i="11"/>
  <c r="A1" i="12" s="1"/>
  <c r="A4" i="3"/>
  <c r="A1" i="7"/>
  <c r="F17" i="12"/>
  <c r="F166" i="12"/>
  <c r="F62" i="12"/>
  <c r="F53" i="12"/>
  <c r="F140" i="12"/>
  <c r="F197" i="12"/>
  <c r="F37" i="12"/>
  <c r="C5" i="8"/>
  <c r="F27" i="12"/>
  <c r="F125" i="12"/>
  <c r="F220" i="12"/>
  <c r="F178" i="12"/>
  <c r="H71" i="12"/>
  <c r="G178" i="12"/>
  <c r="H6" i="12"/>
  <c r="G16" i="7"/>
  <c r="H16" i="7"/>
  <c r="G15" i="7"/>
  <c r="H15" i="7"/>
  <c r="H20" i="7"/>
  <c r="G130" i="12"/>
  <c r="I15" i="7"/>
  <c r="G146" i="12"/>
  <c r="F143" i="12" s="1"/>
  <c r="F146" i="12" s="1"/>
  <c r="I16" i="7"/>
  <c r="G171" i="12"/>
  <c r="B28" i="9"/>
  <c r="B32" i="9"/>
  <c r="B33" i="9"/>
  <c r="B34" i="9"/>
  <c r="A136" i="12"/>
  <c r="G53" i="12"/>
  <c r="C9" i="13"/>
  <c r="F10" i="12" s="1"/>
  <c r="F14" i="12" s="1"/>
  <c r="E113" i="12"/>
  <c r="D5" i="8"/>
  <c r="G82" i="12" l="1"/>
  <c r="G62" i="12"/>
  <c r="G6" i="12"/>
  <c r="G27" i="12"/>
  <c r="G17" i="12"/>
  <c r="G71" i="12"/>
  <c r="G37" i="12"/>
  <c r="A3" i="5"/>
  <c r="A1" i="6" s="1"/>
  <c r="F86" i="12"/>
  <c r="F88" i="12" s="1"/>
  <c r="C14" i="9" s="1"/>
  <c r="C18" i="9"/>
  <c r="C19" i="9" s="1"/>
  <c r="E20" i="7"/>
  <c r="D137" i="13"/>
  <c r="C46" i="13"/>
  <c r="F47" i="12" s="1"/>
  <c r="D69" i="13"/>
  <c r="G58" i="12" s="1"/>
  <c r="G59" i="12" s="1"/>
  <c r="C83" i="13"/>
  <c r="F33" i="12" s="1"/>
  <c r="D26" i="13"/>
  <c r="D27" i="13" s="1"/>
  <c r="C33" i="10"/>
  <c r="D33" i="10"/>
  <c r="H17" i="12"/>
  <c r="H125" i="12"/>
  <c r="H62" i="12"/>
  <c r="D35" i="9"/>
  <c r="C97" i="13"/>
  <c r="F31" i="12" s="1"/>
  <c r="G197" i="12"/>
  <c r="G166" i="12"/>
  <c r="G220" i="12"/>
  <c r="C137" i="13"/>
  <c r="H53" i="12"/>
  <c r="G140" i="12"/>
  <c r="D60" i="13"/>
  <c r="G46" i="12" s="1"/>
  <c r="C69" i="13"/>
  <c r="F58" i="12" s="1"/>
  <c r="F59" i="12" s="1"/>
  <c r="C19" i="7" s="1"/>
  <c r="D19" i="13"/>
  <c r="G22" i="12" s="1"/>
  <c r="G24" i="12" s="1"/>
  <c r="D10" i="7" s="1"/>
  <c r="D10" i="10" s="1"/>
  <c r="E83" i="13"/>
  <c r="H33" i="12" s="1"/>
  <c r="D40" i="13"/>
  <c r="G45" i="12" s="1"/>
  <c r="C19" i="13"/>
  <c r="E33" i="10"/>
  <c r="E46" i="13"/>
  <c r="H47" i="12" s="1"/>
  <c r="E97" i="13"/>
  <c r="H31" i="12" s="1"/>
  <c r="C40" i="13"/>
  <c r="F45" i="12" s="1"/>
  <c r="C108" i="13"/>
  <c r="F32" i="12" s="1"/>
  <c r="G20" i="7"/>
  <c r="D25" i="10"/>
  <c r="I113" i="12"/>
  <c r="D95" i="12"/>
  <c r="H122" i="12"/>
  <c r="E9" i="7"/>
  <c r="I9" i="7"/>
  <c r="C26" i="13"/>
  <c r="C27" i="13" s="1"/>
  <c r="D108" i="13"/>
  <c r="G32" i="12" s="1"/>
  <c r="D9" i="13"/>
  <c r="G10" i="12" s="1"/>
  <c r="G14" i="12" s="1"/>
  <c r="D9" i="7" s="1"/>
  <c r="F22" i="12"/>
  <c r="C119" i="13"/>
  <c r="D46" i="13"/>
  <c r="G47" i="12" s="1"/>
  <c r="E60" i="13"/>
  <c r="H46" i="12" s="1"/>
  <c r="D145" i="13"/>
  <c r="G131" i="12" s="1"/>
  <c r="C60" i="13"/>
  <c r="F46" i="12" s="1"/>
  <c r="E19" i="13"/>
  <c r="E40" i="13"/>
  <c r="H45" i="12" s="1"/>
  <c r="E69" i="13"/>
  <c r="H58" i="12" s="1"/>
  <c r="H59" i="12" s="1"/>
  <c r="D97" i="13"/>
  <c r="G31" i="12" s="1"/>
  <c r="E137" i="13"/>
  <c r="E119" i="13"/>
  <c r="E26" i="13"/>
  <c r="D83" i="13"/>
  <c r="G33" i="12" s="1"/>
  <c r="E108" i="13"/>
  <c r="H32" i="12" s="1"/>
  <c r="C9" i="7"/>
  <c r="G9" i="7"/>
  <c r="H79" i="12"/>
  <c r="E11" i="9" s="1"/>
  <c r="E15" i="9" s="1"/>
  <c r="G75" i="12"/>
  <c r="G79" i="12" s="1"/>
  <c r="D11" i="9" s="1"/>
  <c r="H131" i="12"/>
  <c r="E18" i="9"/>
  <c r="A36" i="12"/>
  <c r="B17" i="7"/>
  <c r="C11" i="10"/>
  <c r="D11" i="10"/>
  <c r="D29" i="9"/>
  <c r="E29" i="9"/>
  <c r="E25" i="10"/>
  <c r="G106" i="12"/>
  <c r="E27" i="13"/>
  <c r="H37" i="12"/>
  <c r="E5" i="8"/>
  <c r="H27" i="12"/>
  <c r="I95" i="12" l="1"/>
  <c r="I104" i="12" s="1"/>
  <c r="C13" i="9"/>
  <c r="C12" i="10" s="1"/>
  <c r="F34" i="12"/>
  <c r="G17" i="7" s="1"/>
  <c r="F50" i="12"/>
  <c r="G19" i="7"/>
  <c r="E109" i="13"/>
  <c r="H10" i="7"/>
  <c r="H50" i="12"/>
  <c r="E18" i="7" s="1"/>
  <c r="C15" i="9"/>
  <c r="C21" i="9" s="1"/>
  <c r="G34" i="12"/>
  <c r="D17" i="7" s="1"/>
  <c r="H22" i="12"/>
  <c r="H24" i="12" s="1"/>
  <c r="D109" i="13"/>
  <c r="G50" i="12"/>
  <c r="D18" i="7" s="1"/>
  <c r="F18" i="7" s="1"/>
  <c r="F24" i="12"/>
  <c r="G10" i="7" s="1"/>
  <c r="H34" i="12"/>
  <c r="E17" i="7" s="1"/>
  <c r="C109" i="13"/>
  <c r="I18" i="7"/>
  <c r="I19" i="7"/>
  <c r="E19" i="7"/>
  <c r="H9" i="7"/>
  <c r="H8" i="7" s="1"/>
  <c r="D15" i="9"/>
  <c r="D97" i="12"/>
  <c r="I122" i="12"/>
  <c r="C25" i="10"/>
  <c r="E19" i="9"/>
  <c r="E21" i="9" s="1"/>
  <c r="E37" i="9" s="1"/>
  <c r="D19" i="9"/>
  <c r="I103" i="12"/>
  <c r="D12" i="7"/>
  <c r="D9" i="10"/>
  <c r="D19" i="7"/>
  <c r="H19" i="7"/>
  <c r="C9" i="10"/>
  <c r="A52" i="12"/>
  <c r="B18" i="7"/>
  <c r="C18" i="7"/>
  <c r="G18" i="7"/>
  <c r="C17" i="7" l="1"/>
  <c r="I97" i="12"/>
  <c r="C25" i="9" s="1"/>
  <c r="C29" i="9" s="1"/>
  <c r="C37" i="9" s="1"/>
  <c r="E22" i="7"/>
  <c r="H18" i="7"/>
  <c r="J18" i="7" s="1"/>
  <c r="H17" i="7"/>
  <c r="I17" i="7"/>
  <c r="J17" i="7" s="1"/>
  <c r="D21" i="9"/>
  <c r="D37" i="9" s="1"/>
  <c r="I10" i="7"/>
  <c r="E10" i="7"/>
  <c r="E12" i="7" s="1"/>
  <c r="C10" i="7"/>
  <c r="I106" i="12"/>
  <c r="H106" i="12"/>
  <c r="A61" i="12"/>
  <c r="B19" i="7"/>
  <c r="C22" i="7"/>
  <c r="J19" i="7"/>
  <c r="D22" i="7"/>
  <c r="D24" i="7" s="1"/>
  <c r="D28" i="7" s="1"/>
  <c r="D11" i="8" s="1"/>
  <c r="E24" i="7" l="1"/>
  <c r="E28" i="7" s="1"/>
  <c r="E11" i="8" s="1"/>
  <c r="E14" i="8" s="1"/>
  <c r="C10" i="10"/>
  <c r="C16" i="10" s="1"/>
  <c r="C35" i="10" s="1"/>
  <c r="C12" i="7"/>
  <c r="C24" i="7" s="1"/>
  <c r="C28" i="7" s="1"/>
  <c r="C11" i="8" s="1"/>
  <c r="A70" i="12"/>
  <c r="B20" i="7"/>
  <c r="G22" i="7"/>
  <c r="C9" i="8" l="1"/>
  <c r="C14" i="8" s="1"/>
  <c r="C40" i="9" s="1"/>
  <c r="E17" i="8"/>
  <c r="E19" i="8" s="1"/>
  <c r="D9" i="8" s="1"/>
  <c r="D14" i="8" s="1"/>
  <c r="E40" i="9"/>
  <c r="E45" i="9" s="1"/>
  <c r="D16" i="10"/>
  <c r="D35" i="10" s="1"/>
  <c r="E16" i="10"/>
  <c r="E35" i="10" s="1"/>
  <c r="E42" i="10" s="1"/>
  <c r="A81" i="12"/>
  <c r="A91" i="12" s="1"/>
  <c r="B11" i="9"/>
  <c r="D39" i="10" l="1"/>
  <c r="D42" i="10" s="1"/>
  <c r="C39" i="10"/>
  <c r="C42" i="10" s="1"/>
  <c r="B25" i="9"/>
  <c r="A124" i="12"/>
  <c r="C17" i="8"/>
  <c r="C19" i="8" s="1"/>
  <c r="C45" i="9"/>
  <c r="D17" i="8"/>
  <c r="D19" i="8" s="1"/>
  <c r="D40" i="9"/>
  <c r="D45" i="9" s="1"/>
  <c r="A150" i="12" l="1"/>
  <c r="A161" i="12" s="1"/>
  <c r="A191" i="12" s="1"/>
  <c r="A209" i="12" s="1"/>
  <c r="A230" i="12" s="1"/>
  <c r="B18" i="9"/>
</calcChain>
</file>

<file path=xl/sharedStrings.xml><?xml version="1.0" encoding="utf-8"?>
<sst xmlns="http://schemas.openxmlformats.org/spreadsheetml/2006/main" count="811" uniqueCount="566">
  <si>
    <t>In preparing these financial statements the Centre has made estimates and assumptions
concerning the future in regard to asset lives, and impairment of assets.  Where these estimates and assumptions are considered critical by the Centre, they are disclosed in the relevant note below.</t>
  </si>
  <si>
    <t>c) Revenue Recognition</t>
  </si>
  <si>
    <t>The Centre receives funding from the Ministry of Education. The following are the main types of funding that the Centre receives;</t>
  </si>
  <si>
    <t xml:space="preserve">Operational grants are recorded as revenue when the Cente has the rights to the funding, which is in the year that the funding is received. </t>
  </si>
  <si>
    <t>Interest Revenue on cash and cash equivalents and investments is recorded as income in the period it is earned.</t>
  </si>
  <si>
    <t>‘Accounts Receivable’ represents items that the Centre has issued invoices for, but has not received payment for at year end. They are initially recorded at fair value and subsequently recorded at the amount the Centre realistically expects to receive.  A provision for impairment of Accounts Receivable is established where there is objective evidence the Centre will not be able to collect all amounts due according to the original terms of the debt. This impairment loss is the difference between the carrying amount of the receivable and the present value of the amounts expected to be collected and has been included under Other Expenditure in the Statement of Comprehensive Revenue and Expense, if not otherwise shown seperately</t>
  </si>
  <si>
    <t>Property, plant and equipment acquired with individual values under $500 are not capitalised, they are recognised as an expense in the Statement of Comprehensive Revenue and Expense.</t>
  </si>
  <si>
    <t>Gains and losses on disposals (i.e. sold or given away) are determined by comparing the proceeds received with the carrying amounts (i.e. the book value). The gain or loss arising from the disposal of an item of property, plant and equipment is recognised in the Statement of Comprehensive Revenue and Expense.</t>
  </si>
  <si>
    <t>Property, plant and equipment except for library resources are depreciated over their estimated useful lives on a straight line basis.  Library resources are depreciated on a diminishing value basis. Depreciation of all assets is reported in the Statement of Comprehensive Revenue and Expense</t>
  </si>
  <si>
    <t>Short-term employee benefits</t>
  </si>
  <si>
    <t>Employee benefits that are due to be settled whitin 12 months after the end of the period in which the employee renders the related service are measured based on accrued entitlements at current rates of pay.  These include salaries and wages accrued up to balance date, annual leave earned to but not yet taken at balance date</t>
  </si>
  <si>
    <t>j) Revenue Received in Advance</t>
  </si>
  <si>
    <t xml:space="preserve">Revenue received in advance relates to fees received where there are unfulfilled obligations for the Centre to provide services in the future.  The fees are recorded as revenue as the obligations are fulfilled and the fees earned.  </t>
  </si>
  <si>
    <t xml:space="preserve">The Centre’s financial assets comprise cash and cash equivalents and Accounts receivable and investments.  All of these financial assets, except for investments that are shares, are categorised as “loans and receivables” for accounting purposes in accordance with financial reporting standards.  </t>
  </si>
  <si>
    <t>The Centre’s financial liabilities comprise accounts payable.  All of these financial liabilities are categorised as “financial liabilities measured at amortised cost” for accounting purposes in accordance with financial reporting standards.</t>
  </si>
  <si>
    <t>n) Services received in-kind</t>
  </si>
  <si>
    <t>From time to time the Centre receives in-kind, including the time of volunteers,  The Centre has elected 
not to recognise services received in kind in the Statement of Comprehensive Revenue and Expense</t>
  </si>
  <si>
    <t>(unaudited)</t>
  </si>
  <si>
    <t>Local funds raised within the Centre's community are made up of:</t>
  </si>
  <si>
    <t>Revenue</t>
  </si>
  <si>
    <t xml:space="preserve">    Donations</t>
  </si>
  <si>
    <t xml:space="preserve">    Fundraising</t>
  </si>
  <si>
    <t>Surplus for the year Locally Raised funds</t>
  </si>
  <si>
    <t>Curricular</t>
  </si>
  <si>
    <t>Board of Trustees Fees</t>
  </si>
  <si>
    <t>Service Providers, Contractors and Consultancy</t>
  </si>
  <si>
    <t>Bank Current Account</t>
  </si>
  <si>
    <t>Bank Call account</t>
  </si>
  <si>
    <t>Credit card</t>
  </si>
  <si>
    <t>Cash Flow Statement</t>
  </si>
  <si>
    <t>Note</t>
  </si>
  <si>
    <t>Budget (Unaudited)</t>
  </si>
  <si>
    <t>Cash flows from Operating Activities</t>
  </si>
  <si>
    <t xml:space="preserve">Net cash from / (to) the Operating Activities </t>
  </si>
  <si>
    <t>Cash flows from Investing Activities</t>
  </si>
  <si>
    <t>Proceeds from Sale of PPE (and Intangibles)</t>
  </si>
  <si>
    <t>Purchase of PPE (and Intangibles)</t>
  </si>
  <si>
    <t>Purchase of Investments</t>
  </si>
  <si>
    <t>Proceeds from Sale of Investments</t>
  </si>
  <si>
    <t>Net cash from /  (to) the Investing Activities</t>
  </si>
  <si>
    <t>Cash flows from Financing Activities</t>
  </si>
  <si>
    <t>Furniture and Equipment Grant</t>
  </si>
  <si>
    <t>Finance Lease Payments</t>
  </si>
  <si>
    <t xml:space="preserve">Painting contract payments </t>
  </si>
  <si>
    <t>Loans Received/ Repayment of Loans</t>
  </si>
  <si>
    <t>Net cash from Financing Activities</t>
  </si>
  <si>
    <t>Net increase/(decrease) in cash and cash equivalents</t>
  </si>
  <si>
    <t>Cash and cash equivalents at the beginning of the year</t>
  </si>
  <si>
    <t>Cash and cash equivalents at the end of the year</t>
  </si>
  <si>
    <t>The above Cash Flow Statement should be read in conjunction with the accompanying notes.</t>
  </si>
  <si>
    <r>
      <t>Goods and Services Tax (</t>
    </r>
    <r>
      <rPr>
        <sz val="10"/>
        <rFont val="Arial"/>
        <family val="2"/>
      </rPr>
      <t>net</t>
    </r>
    <r>
      <rPr>
        <sz val="10"/>
        <color indexed="8"/>
        <rFont val="Arial"/>
        <family val="2"/>
      </rPr>
      <t>)</t>
    </r>
  </si>
  <si>
    <t>Opening
Balance(NBV)</t>
  </si>
  <si>
    <t>Additions</t>
  </si>
  <si>
    <t>Disposals</t>
  </si>
  <si>
    <t>Impairment</t>
  </si>
  <si>
    <t>Total(NBV)</t>
  </si>
  <si>
    <t>Cost or
Valuation</t>
  </si>
  <si>
    <t>Accumulated
Depreciation</t>
  </si>
  <si>
    <t>Net Book
Value</t>
  </si>
  <si>
    <t>Cash was applied to:</t>
  </si>
  <si>
    <t>Payments to Suppliers and employees</t>
  </si>
  <si>
    <t>C201</t>
  </si>
  <si>
    <t>.</t>
  </si>
  <si>
    <t>$</t>
  </si>
  <si>
    <t>Actual</t>
  </si>
  <si>
    <t>Budget</t>
  </si>
  <si>
    <t>Government grants</t>
  </si>
  <si>
    <t>Income</t>
  </si>
  <si>
    <t>Expenditure</t>
  </si>
  <si>
    <t>Notes</t>
  </si>
  <si>
    <t>Learning resources</t>
  </si>
  <si>
    <t>Administration</t>
  </si>
  <si>
    <t>Depreciation</t>
  </si>
  <si>
    <t>Prepayments</t>
  </si>
  <si>
    <t>Number of people</t>
  </si>
  <si>
    <t>Property</t>
  </si>
  <si>
    <t>Statement of Changes in Equity</t>
  </si>
  <si>
    <t>Consumables</t>
  </si>
  <si>
    <t>Creditors</t>
  </si>
  <si>
    <t>(a) Capital Commitments</t>
  </si>
  <si>
    <t>$000</t>
  </si>
  <si>
    <t>-</t>
  </si>
  <si>
    <t>Current Assets</t>
  </si>
  <si>
    <t>Current Liabilities</t>
  </si>
  <si>
    <t>Total Equity</t>
  </si>
  <si>
    <t>Net Assets</t>
  </si>
  <si>
    <t xml:space="preserve">(b) painting the interior and exterior of the school buildings. </t>
  </si>
  <si>
    <t>No later than one year</t>
  </si>
  <si>
    <t>Later than one year and no later than five years</t>
  </si>
  <si>
    <t>Later than five years</t>
  </si>
  <si>
    <t>Operational grants</t>
  </si>
  <si>
    <t>Teachers salaries grant</t>
  </si>
  <si>
    <t>Other government grants</t>
  </si>
  <si>
    <t>Repairs and maintenance</t>
  </si>
  <si>
    <t>Information and communication technology</t>
  </si>
  <si>
    <t>Employee benefits - salaries</t>
  </si>
  <si>
    <t>Staff development</t>
  </si>
  <si>
    <t>Caretaking and cleaning consumables</t>
  </si>
  <si>
    <t>Leased assets</t>
  </si>
  <si>
    <t>Cash on hand</t>
  </si>
  <si>
    <t>Employee benefits - salaries accrual</t>
  </si>
  <si>
    <t>Cash and cash equivalents</t>
  </si>
  <si>
    <t>Finance lease liability</t>
  </si>
  <si>
    <t>Painting contract liability</t>
  </si>
  <si>
    <t>Provision for cyclical maintenance</t>
  </si>
  <si>
    <t>Property, plant and equipment</t>
  </si>
  <si>
    <t>(b) Operating Commitments</t>
  </si>
  <si>
    <t>Loss on disposal of equipment</t>
  </si>
  <si>
    <t>Accounts payable</t>
  </si>
  <si>
    <t>Board of Trustee and Committee members</t>
  </si>
  <si>
    <t xml:space="preserve">The total value of the remuneration paid or payable to trustees of the Board and Committee members was as follows: </t>
  </si>
  <si>
    <t xml:space="preserve">Board of Trustees </t>
  </si>
  <si>
    <t xml:space="preserve">Committee members </t>
  </si>
  <si>
    <t>Total value</t>
  </si>
  <si>
    <t>Other Employees</t>
  </si>
  <si>
    <t xml:space="preserve">        Salary and other payments</t>
  </si>
  <si>
    <t xml:space="preserve">        Benefits and other emoluments</t>
  </si>
  <si>
    <t>Salaries and other short tem employee benefits:</t>
  </si>
  <si>
    <t xml:space="preserve">Furniture and equipment </t>
  </si>
  <si>
    <t>Ministry capital contribution for equipment</t>
  </si>
  <si>
    <t>Audit fees</t>
  </si>
  <si>
    <t>Motor vehicles</t>
  </si>
  <si>
    <t>Funds held at beginning of the year</t>
  </si>
  <si>
    <t>Funds received from the Ministry of Education</t>
  </si>
  <si>
    <t>Funds spent on behalf of the the cluster</t>
  </si>
  <si>
    <t>Funds held at year end</t>
  </si>
  <si>
    <t>Investments (more than 12 months)</t>
  </si>
  <si>
    <t>The total value of compensation or other benefits paid or payable to persons who ceased to be trustees, committee members, or employees during the financial year in relation to that cessation and number of persons to whom all or part of that total was as follows:</t>
  </si>
  <si>
    <t>Kiwi Park School is the lead school and holds funds on behalf of the Kiwi Park Cluster, a group of schools funded by the
 Ministry of Education to share ICT professional development</t>
  </si>
  <si>
    <t>Use of land and buildings grant (state schools only)</t>
  </si>
  <si>
    <t>Total</t>
  </si>
  <si>
    <t>Equitable leasehold interest</t>
  </si>
  <si>
    <t>Intangible assets</t>
  </si>
  <si>
    <t>Amounts owing on Finance Leases are disclosed as a liability in Note 18.</t>
  </si>
  <si>
    <t>For integrated schools the use of land and buildings grant from the proprietor should be recognised on a separate line (see model Income Statement).</t>
  </si>
  <si>
    <t>Other income expenditure</t>
  </si>
  <si>
    <t>Net movement in reserves (including trusts and bequests)</t>
  </si>
  <si>
    <t xml:space="preserve">Reserved Equity </t>
  </si>
  <si>
    <t>Reserved equity comprises funds that have been received by the School for a specific purpose.</t>
  </si>
  <si>
    <t xml:space="preserve">The School guarantees to hold sufficient monies to enable the funds to be used for their intended purpose at </t>
  </si>
  <si>
    <t>any time.</t>
  </si>
  <si>
    <t>Opening Balance</t>
  </si>
  <si>
    <t>Closing Balance</t>
  </si>
  <si>
    <t>Fundraising (costs of raising funds)</t>
  </si>
  <si>
    <t>The carrying value of payables approximates their fair value.</t>
  </si>
  <si>
    <t>Reserves</t>
  </si>
  <si>
    <t>Statement of Comprehensive Income</t>
  </si>
  <si>
    <t>Other comprehensive income</t>
  </si>
  <si>
    <t>Total comprehensive income</t>
  </si>
  <si>
    <t>Statement of Financial Position</t>
  </si>
  <si>
    <t xml:space="preserve">        Termination benefits</t>
  </si>
  <si>
    <t>Net Surplus (Deficit)</t>
  </si>
  <si>
    <t>Non-current Assets</t>
  </si>
  <si>
    <t>Non-current Liabilities</t>
  </si>
  <si>
    <t>The school is not required to repay these funds, however.</t>
  </si>
  <si>
    <t>The above Statement of Changes in Equity should be read in conjunction with the accompanying notes.</t>
  </si>
  <si>
    <t>The above Statement of Comprehensive Income should be read in conjunction with the accompanying notes.</t>
  </si>
  <si>
    <t>Period</t>
  </si>
  <si>
    <t>Year</t>
  </si>
  <si>
    <t>School number</t>
  </si>
  <si>
    <t>Email:</t>
  </si>
  <si>
    <t>Fax:</t>
  </si>
  <si>
    <t>Telephone:</t>
  </si>
  <si>
    <t>Postal Address:</t>
  </si>
  <si>
    <t>School Address:</t>
  </si>
  <si>
    <t>and</t>
  </si>
  <si>
    <t xml:space="preserve">  </t>
  </si>
  <si>
    <t xml:space="preserve"> </t>
  </si>
  <si>
    <t>Notes to the Financial Statements</t>
  </si>
  <si>
    <t>Statement of Responsibility</t>
  </si>
  <si>
    <t>Page No.</t>
  </si>
  <si>
    <t>Financial Statements</t>
  </si>
  <si>
    <t>Members of the Board of Trustees</t>
  </si>
  <si>
    <t>Analysis of Variance</t>
  </si>
  <si>
    <t>Annual Report</t>
  </si>
  <si>
    <t>Table of Contents</t>
  </si>
  <si>
    <t>School name hidden if Auditor request it</t>
  </si>
  <si>
    <t>Name</t>
  </si>
  <si>
    <t>Date                                                                           Date</t>
  </si>
  <si>
    <t>________________________________                   ________________________________</t>
  </si>
  <si>
    <t>Unhide if school name requested by auditor</t>
  </si>
  <si>
    <r>
      <t>These funds arose from [</t>
    </r>
    <r>
      <rPr>
        <i/>
        <sz val="10"/>
        <rFont val="Arial"/>
        <family val="2"/>
      </rPr>
      <t>a bequest from J Smith of $5,000</t>
    </r>
    <r>
      <rPr>
        <sz val="10"/>
        <rFont val="Arial"/>
        <family val="2"/>
      </rPr>
      <t xml:space="preserve">]. These funds are held for use solely on </t>
    </r>
  </si>
  <si>
    <r>
      <t>[</t>
    </r>
    <r>
      <rPr>
        <i/>
        <sz val="10"/>
        <rFont val="Arial"/>
        <family val="2"/>
      </rPr>
      <t>new technology</t>
    </r>
    <r>
      <rPr>
        <sz val="10"/>
        <rFont val="Arial"/>
        <family val="2"/>
      </rPr>
      <t>] as required by the terms of the bequest.</t>
    </r>
  </si>
  <si>
    <t>The financial statements have been prepared on a GST exclusive basis, with the exception of accounts receivable and accounts payable which are stated as GST inclusive.</t>
  </si>
  <si>
    <t>Salary accruals mainly reflect annual leave owing to teachers and ancillary staff and are recognised in respect of employees' services to balance date and are measured at the amounts expected to be paid when the liabilities are settled. There is a corresponding teacher’s salaries grant receivable from the Ministry to fund the liability.</t>
  </si>
  <si>
    <r>
      <t>Salary Accruals</t>
    </r>
    <r>
      <rPr>
        <i/>
        <sz val="11"/>
        <color indexed="23"/>
        <rFont val="Arial"/>
        <family val="2"/>
      </rPr>
      <t xml:space="preserve"> </t>
    </r>
  </si>
  <si>
    <t>Software costs</t>
  </si>
  <si>
    <t>l) Intangible Assets</t>
  </si>
  <si>
    <t>4 years</t>
  </si>
  <si>
    <t>Furniture and equipment</t>
  </si>
  <si>
    <t>The estimated useful lives of the assets are:</t>
  </si>
  <si>
    <t xml:space="preserve">Depreciation </t>
  </si>
  <si>
    <t xml:space="preserve">Improvements to buildings owned by the Crown are recorded at cost, less accumulated depreciation and impairment losses.  </t>
  </si>
  <si>
    <t xml:space="preserve">Land and buildings owned by the Crown are excluded from these financial statements.  The Board’s use of the land and buildings as ‘occupant’ is based on a property occupancy document.  </t>
  </si>
  <si>
    <t>After initial recognition investments are measured at amortised cost using the effective interest method less impairment.</t>
  </si>
  <si>
    <t>Investments are held with registered trading banks and are classified as current assets if they have maturities of between three months and one year.  Those with maturities greater than 12 months after the balance date are classified as non-current assets.</t>
  </si>
  <si>
    <t>Cash and cash equivalents include cash on hand, bank balances, deposits held at call with banks, and other short term highly liquid investments with original maturities of three months or less, and bank overdrafts.  The carrying amount of cash and cash equivalents represent fair value.</t>
  </si>
  <si>
    <t>Interest income</t>
  </si>
  <si>
    <t>Donations</t>
  </si>
  <si>
    <t>Specific accounting policies</t>
  </si>
  <si>
    <t>Presentation currency</t>
  </si>
  <si>
    <t>The financial statements are prepared on the historical cost basis unless otherwise noted in a specific accounting policy.</t>
  </si>
  <si>
    <t>Measurement base</t>
  </si>
  <si>
    <t>Financial reporting standards applied</t>
  </si>
  <si>
    <t>b) Basis of Preparation</t>
  </si>
  <si>
    <t>a) Reporting Entity</t>
  </si>
  <si>
    <t>1.  Statement of Significant Accounting Policies</t>
  </si>
  <si>
    <t>Property, plant and equipment are recorded at cost or, in the case of donated assets, fair value at the date of receipt, less accumulated depreciation and impairment losses.  Cost or fair value as the case may be, includes those costs that relate directly to bringing the asset to the location where it will be used and making sure it is in the appropriate condition for its intended use.</t>
  </si>
  <si>
    <t>Change value to last year accounts</t>
  </si>
  <si>
    <t xml:space="preserve">The carrying value of software is amortised on a straight line basis over its useful life.  The useful life of software is estimated as three years.  The amortisation charge for each period and any impairment loss is recorded in the Statement of Comprehensive Income. </t>
  </si>
  <si>
    <t xml:space="preserve">p) Funds held in trust </t>
  </si>
  <si>
    <t xml:space="preserve">q) Shared funds </t>
  </si>
  <si>
    <t>Government Grants</t>
  </si>
  <si>
    <t>Accounts Payable</t>
  </si>
  <si>
    <t>Furn and Equipment grant code</t>
  </si>
  <si>
    <t>Learning Resources</t>
  </si>
  <si>
    <t>Code</t>
  </si>
  <si>
    <t>Staff Development</t>
  </si>
  <si>
    <t>Previous year</t>
  </si>
  <si>
    <t>Year before previous</t>
  </si>
  <si>
    <t>Change per school</t>
  </si>
  <si>
    <t>Fill in as per school info</t>
  </si>
  <si>
    <t>fill in as per school info</t>
  </si>
  <si>
    <t>copy if more than one cluster</t>
  </si>
  <si>
    <t>Codes</t>
  </si>
  <si>
    <t>Cash and Cash Equivalents</t>
  </si>
  <si>
    <t>Property, Plant and Equipment</t>
  </si>
  <si>
    <t>Funds Held on Behalf of Kiwi Park Cluster</t>
  </si>
  <si>
    <t>Related Party Transactions</t>
  </si>
  <si>
    <t xml:space="preserve">Remuneration </t>
  </si>
  <si>
    <t>Compensation and other Benefits upon leaving</t>
  </si>
  <si>
    <t>Contingencies</t>
  </si>
  <si>
    <t>Commitments</t>
  </si>
  <si>
    <t>Subsequent Events</t>
  </si>
  <si>
    <t>There have been no subsequent events since balance date the would materially affect these</t>
  </si>
  <si>
    <t>financial statements.</t>
  </si>
  <si>
    <t>Bequest from J. Smith</t>
  </si>
  <si>
    <t>principal@benneydale.schoolzone.net.nz</t>
  </si>
  <si>
    <t>Homai Early Childhood Centre</t>
  </si>
  <si>
    <t>09 266 7109</t>
  </si>
  <si>
    <t>09 267 4496</t>
  </si>
  <si>
    <t>The Centre qualifies for differential reporting exemptions because it is not publicly accountable as defined in the Framework for Differential Reporting (the Framework) and it is not large. Many of the reporting exemptions available under the Framework have been applied.</t>
  </si>
  <si>
    <t xml:space="preserve">Share investments held by the Centre are measured at fair value.  If shares do not have a quoted market price in an active market and fair value cannot be reliably measured, the shares are measured at cost.  Any movements in shares measured at fair value are recognised in equity. </t>
  </si>
  <si>
    <t>At balance date the Centre assesses whether there is any objective evidence that an investment is impaired.  Any impairment loss is recorded as an expense in the Statement of Comprehensive Income.</t>
  </si>
  <si>
    <t>The Centre has met the requirements under section 73 of the Education Act 1989 in relation to the acquisition of securities.</t>
  </si>
  <si>
    <t>Change "Crown" to "Proprietor" for catholic Centres</t>
  </si>
  <si>
    <t>Computer software acquired by the Centre is capitalised on the basis of the costs incurred to acquire and bring to use the specific software.  Costs associated with subsequent maintenance or licensing of software are recognised as an expense in the Statement of Comprehensive Income when incurred.</t>
  </si>
  <si>
    <t>‘Accounts Payable’ represents liabilities for goods and services provided to the Centre prior to the end of the financial year which are unpaid.  Accounts Payable are recorded at the amount of cash required to settle those liabilities. The amounts are unsecured and are usually paid within 30 days of recognition.</t>
  </si>
  <si>
    <t>Funds are held in trust where they have been received by the Centre for a specified purpose.  The Centre holds sufficient funds to enable the funds to be used for their intended purpose at any time.</t>
  </si>
  <si>
    <t>Shared Funds are held on behalf of participating Centres within a cluster of Centres.  The Centre holds sufficient funds to enable the funds to be used for their intended purpose.</t>
  </si>
  <si>
    <t xml:space="preserve">The budget figures are extracted from the Centre budget that was approved by the Board of Trustees. </t>
  </si>
  <si>
    <t>10 - 15 years</t>
  </si>
  <si>
    <t>3 - 5 years</t>
  </si>
  <si>
    <t>Computer software licences with individual values under $250 are not capitalised, they are recognised as an expense in the Statement of Comprehensive Income when incurred.</t>
  </si>
  <si>
    <t>December</t>
  </si>
  <si>
    <t>Other Administration</t>
  </si>
  <si>
    <t>?ERROR - Must have Account identifier</t>
  </si>
  <si>
    <t>2009 ANNUAL  REPORT</t>
  </si>
  <si>
    <t>Teaching Resources</t>
  </si>
  <si>
    <t>Accounts Receivable</t>
  </si>
  <si>
    <t>Debtors</t>
  </si>
  <si>
    <t>Equity Funding</t>
  </si>
  <si>
    <t>GST</t>
  </si>
  <si>
    <t>Equity Expenditure</t>
  </si>
  <si>
    <t>Component A has been spent on the purchase of additional curriculum resources and an increased range of supplies.</t>
  </si>
  <si>
    <t>Playground Work in progress</t>
  </si>
  <si>
    <t>Ent</t>
  </si>
  <si>
    <t>Actual_YTD</t>
  </si>
  <si>
    <t>LYTD</t>
  </si>
  <si>
    <t>Equity Grant Comp A</t>
  </si>
  <si>
    <t>Equity Grant Comp B</t>
  </si>
  <si>
    <t>Study Grant</t>
  </si>
  <si>
    <t>Free Ece Funding Grant</t>
  </si>
  <si>
    <t>Sessional Grant</t>
  </si>
  <si>
    <t>MOE Grant Relievers</t>
  </si>
  <si>
    <t>Teachers Salaries Grant</t>
  </si>
  <si>
    <t>Risk Management Premium</t>
  </si>
  <si>
    <t>Use of Land and Buildings</t>
  </si>
  <si>
    <t>Interest Received</t>
  </si>
  <si>
    <t>Donations Received</t>
  </si>
  <si>
    <t>Community Grants</t>
  </si>
  <si>
    <t>Fundraising</t>
  </si>
  <si>
    <t>Services to BLENNZ</t>
  </si>
  <si>
    <t>Wage Reimbursements BLENNZ</t>
  </si>
  <si>
    <t>Reimbursements</t>
  </si>
  <si>
    <t>Sundry Income</t>
  </si>
  <si>
    <t>Postage</t>
  </si>
  <si>
    <t>Mobile Phone Rental/Calls</t>
  </si>
  <si>
    <t>Audit Fees</t>
  </si>
  <si>
    <t>HECC Management Comittee</t>
  </si>
  <si>
    <t>Photocopying</t>
  </si>
  <si>
    <t>Printing/Stationery</t>
  </si>
  <si>
    <t>ACC Levies</t>
  </si>
  <si>
    <t>Salary (Administration)</t>
  </si>
  <si>
    <t>Student Management Software</t>
  </si>
  <si>
    <t>Accounting Fees</t>
  </si>
  <si>
    <t>Blennz Admin Costs</t>
  </si>
  <si>
    <t>Datacom Fees</t>
  </si>
  <si>
    <t>Insurance</t>
  </si>
  <si>
    <t>New Building Expenses</t>
  </si>
  <si>
    <t>Recruitment</t>
  </si>
  <si>
    <t>Charities Commission Return</t>
  </si>
  <si>
    <t>Credit Card Fees</t>
  </si>
  <si>
    <t>General Expenses</t>
  </si>
  <si>
    <t>MOE Insurance Scheme</t>
  </si>
  <si>
    <t>Equipment Maintenance</t>
  </si>
  <si>
    <t>Outdoor Environ Design Fee</t>
  </si>
  <si>
    <t>Loss on Disposal of Property, Plant and Equipment</t>
  </si>
  <si>
    <t>Gain on Sale of Property, Plant and Equipment</t>
  </si>
  <si>
    <t>Staff Training/Conferences</t>
  </si>
  <si>
    <t>Staff Travel &amp; Accommodation</t>
  </si>
  <si>
    <t>Subs/ Membership Fees</t>
  </si>
  <si>
    <t>Equipment Under Threshold</t>
  </si>
  <si>
    <t>Equity Expense Comp A</t>
  </si>
  <si>
    <t>Equity Expense Comp B</t>
  </si>
  <si>
    <t>Music Therapy</t>
  </si>
  <si>
    <t>Therapy Programme Planning /PD</t>
  </si>
  <si>
    <t>PT Contract</t>
  </si>
  <si>
    <t>SLT Contract</t>
  </si>
  <si>
    <t>OT Contract</t>
  </si>
  <si>
    <t>Publications</t>
  </si>
  <si>
    <t>Whanau Events/Excursions</t>
  </si>
  <si>
    <t>Learning Exp - Grants</t>
  </si>
  <si>
    <t>Management Unit</t>
  </si>
  <si>
    <t>PAYE</t>
  </si>
  <si>
    <t>Salaries - Esw's</t>
  </si>
  <si>
    <t>Salaries - Taxi Escort</t>
  </si>
  <si>
    <t>Salaries - Teacher Relievers</t>
  </si>
  <si>
    <t>Salaries - Teachers</t>
  </si>
  <si>
    <t>Salaries - Tactile Resources</t>
  </si>
  <si>
    <t>Salary - Resource Production Assistant</t>
  </si>
  <si>
    <t>Teachers Salaries</t>
  </si>
  <si>
    <t>ASB Trust Account</t>
  </si>
  <si>
    <t>ASB Savers Account</t>
  </si>
  <si>
    <t>ASB Credit card</t>
  </si>
  <si>
    <t>Petty Cash</t>
  </si>
  <si>
    <t>GST Input</t>
  </si>
  <si>
    <t>GST Clearing</t>
  </si>
  <si>
    <t>GST Output</t>
  </si>
  <si>
    <t>9115S</t>
  </si>
  <si>
    <t>Teachers Salaries Accrual</t>
  </si>
  <si>
    <t>Prepaid Lease Interest</t>
  </si>
  <si>
    <t>Staff Banking Underuse</t>
  </si>
  <si>
    <t>Stock on Hand</t>
  </si>
  <si>
    <t>Creditors Control</t>
  </si>
  <si>
    <t>Accrued Audit Fee</t>
  </si>
  <si>
    <t>9320S</t>
  </si>
  <si>
    <t>Income Received in Advance</t>
  </si>
  <si>
    <t>Blennz Current Account</t>
  </si>
  <si>
    <t>Cyclical Maintenance Provision</t>
  </si>
  <si>
    <t>Fixed Assets</t>
  </si>
  <si>
    <t>Playground</t>
  </si>
  <si>
    <t>Appropriation</t>
  </si>
  <si>
    <t>MOE Capital Contribution</t>
  </si>
  <si>
    <t>System Suspense Account</t>
  </si>
  <si>
    <t>Main Control Account</t>
  </si>
  <si>
    <t>C100</t>
  </si>
  <si>
    <t>C200</t>
  </si>
  <si>
    <t>Disposals at Book Value</t>
  </si>
  <si>
    <t>C500</t>
  </si>
  <si>
    <t>Fixed Asset Purchases</t>
  </si>
  <si>
    <t>C501</t>
  </si>
  <si>
    <t>Equity Assets</t>
  </si>
  <si>
    <t>C510</t>
  </si>
  <si>
    <t>Other</t>
  </si>
  <si>
    <t>C678</t>
  </si>
  <si>
    <t>Donated Library books</t>
  </si>
  <si>
    <t>C750</t>
  </si>
  <si>
    <t>D0</t>
  </si>
  <si>
    <t>XC999</t>
  </si>
  <si>
    <t>EOY</t>
  </si>
  <si>
    <t>Investment Income</t>
  </si>
  <si>
    <t>Local Funds</t>
  </si>
  <si>
    <t>Communication Expense</t>
  </si>
  <si>
    <t>Board of Trustee Expenses</t>
  </si>
  <si>
    <t>Audit Costs</t>
  </si>
  <si>
    <t>Staff Expenses</t>
  </si>
  <si>
    <t>General</t>
  </si>
  <si>
    <t>Property Maintenance</t>
  </si>
  <si>
    <t>Cleaning &amp; Sanitation</t>
  </si>
  <si>
    <t>Repairs &amp; Maintenance</t>
  </si>
  <si>
    <t>Personnel</t>
  </si>
  <si>
    <t>Capital Items</t>
  </si>
  <si>
    <t>Balance Sheet</t>
  </si>
  <si>
    <t>Working Capital</t>
  </si>
  <si>
    <t>Non-Current Assets</t>
  </si>
  <si>
    <t>Non-Current Liabilities</t>
  </si>
  <si>
    <t>Total Learning Resources</t>
  </si>
  <si>
    <t>Loss on Disposal of Equipment</t>
  </si>
  <si>
    <t>(Unaudited)</t>
  </si>
  <si>
    <t>Input</t>
  </si>
  <si>
    <t>Clearing account</t>
  </si>
  <si>
    <t>Output</t>
  </si>
  <si>
    <t>ASB Credit Card</t>
  </si>
  <si>
    <t>disposal at BV</t>
  </si>
  <si>
    <t>FA purchases</t>
  </si>
  <si>
    <t>Others</t>
  </si>
  <si>
    <t>Donated books</t>
  </si>
  <si>
    <t>d) Cash and Cash Equivalents</t>
  </si>
  <si>
    <t>e) Accounts Receivable</t>
  </si>
  <si>
    <t>f) Investments</t>
  </si>
  <si>
    <t>g) Property, Plant and Equipment</t>
  </si>
  <si>
    <t>h) Accounts payable</t>
  </si>
  <si>
    <t>i) Employee Entitlements</t>
  </si>
  <si>
    <t>k) Financial Assets and Liabilities</t>
  </si>
  <si>
    <t>l) Goods and Services Tax (GST)</t>
  </si>
  <si>
    <t xml:space="preserve">m) Budget figures </t>
  </si>
  <si>
    <t xml:space="preserve">Communication </t>
  </si>
  <si>
    <t>postage</t>
  </si>
  <si>
    <t>phones</t>
  </si>
  <si>
    <t>Statement of Comprehensive Revenue and Expenses</t>
  </si>
  <si>
    <t>Locally Raised Funds</t>
  </si>
  <si>
    <t>Interest earned</t>
  </si>
  <si>
    <t>Statement of Changes in Net Assets/Equity</t>
  </si>
  <si>
    <t>Balance at 1 January</t>
  </si>
  <si>
    <t>Total comprehensive revenue and expense for the year</t>
  </si>
  <si>
    <t>Equity at 31 December</t>
  </si>
  <si>
    <t>Retained Earnings</t>
  </si>
  <si>
    <t>Working Capital Surplus  or (Deficit)</t>
  </si>
  <si>
    <t>Homai Early Childhood Centre (the Centre) is a Crown entity as specified in the Education Act 1989. The Board of Trustees is of the view the Centre is a public benefit entity for financial reporting purposes.</t>
  </si>
  <si>
    <t>Reporting Period</t>
  </si>
  <si>
    <t>Basis of Preparation</t>
  </si>
  <si>
    <t>The financial statements have been prepared on a going concern basis, and the accounting 
policies have been consistently applied throughout the period</t>
  </si>
  <si>
    <t>These financial statements are presented in New Zealand dollars, rounded to the nearest dollar.</t>
  </si>
  <si>
    <t xml:space="preserve">The accounting policies used in the preparation of these financial statements are set out below. </t>
  </si>
  <si>
    <t>Critical Accounting Estimates and Assumptions</t>
  </si>
  <si>
    <t>Entity Information</t>
  </si>
  <si>
    <t>"Who are we?", "Why do we exist?"</t>
  </si>
  <si>
    <t xml:space="preserve">For the year ended </t>
  </si>
  <si>
    <t>Registration Number:</t>
  </si>
  <si>
    <t>CC29765</t>
  </si>
  <si>
    <t>Ministry of Education funding, revenue from Donations and Grants</t>
  </si>
  <si>
    <t>Contact details</t>
  </si>
  <si>
    <t xml:space="preserve">  Physical Address:</t>
  </si>
  <si>
    <t>2 McVilly Road, Manurewa</t>
  </si>
  <si>
    <t xml:space="preserve">  Postal Address:</t>
  </si>
  <si>
    <t>Private Bag 801, Manurewa, Auckland 2243</t>
  </si>
  <si>
    <t xml:space="preserve">  Phone/Fax:</t>
  </si>
  <si>
    <t>09 268 3212 / 09 267 4496</t>
  </si>
  <si>
    <t xml:space="preserve">  Email/Website:</t>
  </si>
  <si>
    <t>Statement of Service Performance</t>
  </si>
  <si>
    <t xml:space="preserve"> "What did we do?", When did we do it?"</t>
  </si>
  <si>
    <t>For the year ended</t>
  </si>
  <si>
    <t>This Year</t>
  </si>
  <si>
    <t>Last Year</t>
  </si>
  <si>
    <t>Funding Child Hours received from MOE for Under 2's</t>
  </si>
  <si>
    <t>Funding Child Hours received from MOE for 2 and Over</t>
  </si>
  <si>
    <t>20 Hours Funding Child Hours</t>
  </si>
  <si>
    <t>Plus 10 Funding Child Hours</t>
  </si>
  <si>
    <t>All Day Unregistered Teacher Hours</t>
  </si>
  <si>
    <t>Sessional Registered Teacher Hours</t>
  </si>
  <si>
    <t>Unregistered Sessional Registered Teacher Hours</t>
  </si>
  <si>
    <t>Equity Funding Received - Special Needs</t>
  </si>
  <si>
    <t>Legal Name of Entity:</t>
  </si>
  <si>
    <t>Type of Entity and Legal Basis</t>
  </si>
  <si>
    <t xml:space="preserve">Entity's Purpose or Mission: </t>
  </si>
  <si>
    <t>Main Sources of the Entity's Cash and Resources:</t>
  </si>
  <si>
    <t>Description of the Entity's Outcomes:</t>
  </si>
  <si>
    <t>Description of the Entity's Outputs, Measures of Quantity and Quality (to the extent practicable), and Measures of the Timeliness of Delivery (if this is important):</t>
  </si>
  <si>
    <t>Centre is licensed and chartered and meets all government requirements.</t>
  </si>
  <si>
    <t>Services aligned with Te Whariki, government regulations for early childhood services and special education policies and directions.</t>
  </si>
  <si>
    <t>Audit report</t>
  </si>
  <si>
    <t xml:space="preserve">Homai Early Childhood Centre (the Centre) has elected to apply PBE SFR-A (PS) Public Benefit Entity Simple Format Reporting - Accrual (Public Sector)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 The Centre is considered a Public Benefit Entity as it meets the criteria specified as “having a primary objective to provide goods and/or services for community or social benefit and where any equity has been provided with a view to supporting that primary objective rather than for financial return to equity holders”. </t>
  </si>
  <si>
    <t>Donations, gifts and bequests are recorded as Revenue on receipt.</t>
  </si>
  <si>
    <t>** Government Grants</t>
  </si>
  <si>
    <t>* Ministry Of Education</t>
  </si>
  <si>
    <t>Ministry of Education Contract</t>
  </si>
  <si>
    <t>MOE Portion Operation Lease</t>
  </si>
  <si>
    <t>* Investment Income</t>
  </si>
  <si>
    <t>** Local Funds</t>
  </si>
  <si>
    <t>* Fundraising</t>
  </si>
  <si>
    <t>* Activities</t>
  </si>
  <si>
    <t>** Administration</t>
  </si>
  <si>
    <t>* Communication Expenses</t>
  </si>
  <si>
    <t>* Board Of Trustee Expenses</t>
  </si>
  <si>
    <t>HECC Trust Attendance Fees</t>
  </si>
  <si>
    <t>* Audit Costs</t>
  </si>
  <si>
    <t>* Consumables</t>
  </si>
  <si>
    <t>* Staff Expenses</t>
  </si>
  <si>
    <t>* General</t>
  </si>
  <si>
    <t>Bank Fees (includes credit cards)</t>
  </si>
  <si>
    <t>** Property Maintenance</t>
  </si>
  <si>
    <t>* Cleaning &amp; Sanitation</t>
  </si>
  <si>
    <t>Caretaking/Cleaning/Carpets</t>
  </si>
  <si>
    <t>* Energy</t>
  </si>
  <si>
    <t>* Rates</t>
  </si>
  <si>
    <t>* Grounds</t>
  </si>
  <si>
    <t>* Repairs &amp; Maintenance</t>
  </si>
  <si>
    <t>* Staff Wages</t>
  </si>
  <si>
    <t>* Depreciation</t>
  </si>
  <si>
    <t>* Cyclical Maintenance</t>
  </si>
  <si>
    <t>** Learning Resources</t>
  </si>
  <si>
    <t>* Staff Development</t>
  </si>
  <si>
    <t>* Teaching Resources</t>
  </si>
  <si>
    <t>* Personnel</t>
  </si>
  <si>
    <t>Salaries-Relievers Non Teachers</t>
  </si>
  <si>
    <t>* Non-Current Assets</t>
  </si>
  <si>
    <t>* Non-Current Liabilities</t>
  </si>
  <si>
    <t>* Capital Items</t>
  </si>
  <si>
    <t>Gain/(Loss) on Disposal</t>
  </si>
  <si>
    <t>C695</t>
  </si>
  <si>
    <t>Donated Assets</t>
  </si>
  <si>
    <t>* MOE Funded Projects</t>
  </si>
  <si>
    <t>2016B</t>
  </si>
  <si>
    <t xml:space="preserve">    Activities</t>
  </si>
  <si>
    <t>Full-time Equivalent members</t>
  </si>
  <si>
    <t>Equity Funding Received - Low Socio-economic</t>
  </si>
  <si>
    <t>31 December 2017</t>
  </si>
  <si>
    <t>For the year ended 31 December 2017</t>
  </si>
  <si>
    <t>As at 31 December 2017</t>
  </si>
  <si>
    <r>
      <t xml:space="preserve">For the year ended 31 December </t>
    </r>
    <r>
      <rPr>
        <sz val="14"/>
        <rFont val="Arial"/>
        <family val="2"/>
      </rPr>
      <t>2017</t>
    </r>
  </si>
  <si>
    <t>The Centre have a contract with BLENNZ to receive services.  The value of this contract is $18,829 excl GST. 
(2016:$18,929 excl GST)</t>
  </si>
  <si>
    <t>BLENNZ receives the grant for the Centre and pay it out to the Centre when received.  The Centre received $170,972 during 2017 (2016: $170,921)</t>
  </si>
  <si>
    <t>Service Provider Contact Person</t>
  </si>
  <si>
    <t xml:space="preserve">The total value of remuneration paid or payable to the Service Provider Contact Person is in the following bands: </t>
  </si>
  <si>
    <t>Component B has been spent on the purchase of specific learning or teaching resources.</t>
  </si>
  <si>
    <t>No other employee received total remuneration over $100,000 (2016: nil).</t>
  </si>
  <si>
    <t xml:space="preserve">There are no contingent liabilities and no contingent assets as at 31 December 2017 (Contingent liabilities and assets at 31 December 2016: nil). </t>
  </si>
  <si>
    <t>There were no capital commitments as at 31 December 2017.</t>
  </si>
  <si>
    <t>(Capital commitments at 31 December 2016: nil)</t>
  </si>
  <si>
    <t>There were no operating commitments as at 31 December 2017. (2016:nil)</t>
  </si>
  <si>
    <t>GST Receivable</t>
  </si>
  <si>
    <t>Comp A</t>
  </si>
  <si>
    <t>Comp B</t>
  </si>
  <si>
    <t>Comp C</t>
  </si>
  <si>
    <t>Comp D</t>
  </si>
  <si>
    <t>The financial reports have been prepared for the period 1 January 2017 to 31 December 2017
and in accordance with the requirements of the Public finance Act 1989.</t>
  </si>
  <si>
    <t xml:space="preserve">All Day Registered Teacher Hours </t>
  </si>
  <si>
    <t>Equity Funding and Spending</t>
  </si>
  <si>
    <t>Private Bag 801</t>
  </si>
  <si>
    <t>Manurewa, Auckland, 2243</t>
  </si>
  <si>
    <t>2017 Annual Report</t>
  </si>
  <si>
    <t xml:space="preserve">The Board accepts responsibility for the preparation of the annual financial statements </t>
  </si>
  <si>
    <t>and the judgements used in these statements.</t>
  </si>
  <si>
    <t xml:space="preserve">The Board of Trustees have pleasure in presenting the annual report of Homai Early </t>
  </si>
  <si>
    <t>Childhood Centre, incorporating the financial statements and the auditor's report, for the</t>
  </si>
  <si>
    <t>year ended 31 December 2017.</t>
  </si>
  <si>
    <t xml:space="preserve">In the opinion of the Board and management, the annual financial statements for the </t>
  </si>
  <si>
    <t>financial year fairly reflect the financial position and operations of the Centre.</t>
  </si>
  <si>
    <t xml:space="preserve">earlychild@blennz.school.nz / </t>
  </si>
  <si>
    <t>the wider community.</t>
  </si>
  <si>
    <t>Childhood Centre provides quality education and specialist teaching services in partnership with whanau, educators and</t>
  </si>
  <si>
    <t>Chairperson and Principal.</t>
  </si>
  <si>
    <t xml:space="preserve">The Centre's 2017  financial statements are authorised for issue by the Board </t>
  </si>
  <si>
    <r>
      <rPr>
        <b/>
        <sz val="12"/>
        <rFont val="Arial"/>
        <family val="2"/>
      </rPr>
      <t xml:space="preserve"> Entity Structure:</t>
    </r>
    <r>
      <rPr>
        <b/>
        <sz val="12"/>
        <color indexed="10"/>
        <rFont val="Arial"/>
        <family val="2"/>
      </rPr>
      <t xml:space="preserve"> </t>
    </r>
  </si>
  <si>
    <t>education programme days per week.</t>
  </si>
  <si>
    <t xml:space="preserve">Early childhood aged children who are blind, deafblind and low vision with one or two specialist </t>
  </si>
  <si>
    <t xml:space="preserve">are blind, deafblind (aged between birth and 6).  </t>
  </si>
  <si>
    <t>Effective and efficient provision of integrated, specialist services to support learning of children who</t>
  </si>
  <si>
    <t>and low vision, by providing:</t>
  </si>
  <si>
    <t>Improved short term and long term educational outcomes for enrolled children who are blind, deafblind</t>
  </si>
  <si>
    <t xml:space="preserve">The statement of cash flows records only those cash flows directly within the control of the School.  </t>
  </si>
  <si>
    <t>This means centrally funded teachers' salaries and the use of land and buildings grant and expense have</t>
  </si>
  <si>
    <t>been omitted.</t>
  </si>
  <si>
    <t xml:space="preserve">The Homai Early Childhood Centre is governed by Homai Early Childhood Centre Education Trust, which is made up of </t>
  </si>
  <si>
    <r>
      <t xml:space="preserve">Chairperson                                                            </t>
    </r>
    <r>
      <rPr>
        <b/>
        <sz val="11"/>
        <color theme="1"/>
        <rFont val="Arial"/>
        <family val="2"/>
      </rPr>
      <t>Service Provider Contact Person</t>
    </r>
  </si>
  <si>
    <t>http://www.blennz.school.nz/school-centres-and-services/</t>
  </si>
  <si>
    <t>services-and-programmes/homai-early-childhood-centre/</t>
  </si>
  <si>
    <t xml:space="preserve">To enable children under 6 years  who are blind, deafblind or have low vision to reach their full potential, Homai Early </t>
  </si>
  <si>
    <t>deaf blind and low vision.  Registered Charity.</t>
  </si>
  <si>
    <t xml:space="preserve">Early Childhood Education for children who are blind,  </t>
  </si>
  <si>
    <t xml:space="preserve">seven Blind and Low Vision Education Network New Zealand (BLENNZ) Board of Trustees. </t>
  </si>
  <si>
    <r>
      <t xml:space="preserve">The  management (including the </t>
    </r>
    <r>
      <rPr>
        <sz val="12"/>
        <color theme="1"/>
        <rFont val="Arial"/>
        <family val="2"/>
      </rPr>
      <t>Service Provider Contact Person</t>
    </r>
    <r>
      <rPr>
        <sz val="12"/>
        <rFont val="Arial"/>
        <family val="2"/>
      </rPr>
      <t xml:space="preserve"> and others as directed</t>
    </r>
  </si>
  <si>
    <t>by the Board) accepts responsibility for establishing and maintaining a system of internal</t>
  </si>
  <si>
    <t xml:space="preserve">control designed to provide reasonable assurance as to the integrity and reliability of the </t>
  </si>
  <si>
    <t>Centre's financial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</si>
</sst>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_ ;\-#,##0\ "/>
    <numFmt numFmtId="167" formatCode="_(* #,##0_);_(* \(#,##0\);_(* &quot;-&quot;??_);_(@_)"/>
    <numFmt numFmtId="168" formatCode="#,##0;\(#,##0\)"/>
    <numFmt numFmtId="169" formatCode="_-* #,##0_-;\(* #,##0_);_-* &quot;-&quot;??_-;_-@_-"/>
    <numFmt numFmtId="170" formatCode="_-* #,##0_-;\-* #,##0_-;_-* &quot;-&quot;??_-;_(@_)"/>
    <numFmt numFmtId="171" formatCode="_(* #,##0_);_(* \(#,##0\);_(* &quot;-&quot;??_);_-@_-"/>
    <numFmt numFmtId="172" formatCode="#,###,##0;\(#,###,##0\)"/>
    <numFmt numFmtId="173" formatCode="[$-1409]d\ mmmm\ yyyy;@"/>
    <numFmt numFmtId="174" formatCode="_(* #,##0.00_);_(* \(#,##0.00\);_(* &quot;-&quot;??_);_-@_-"/>
  </numFmts>
  <fonts count="88" x14ac:knownFonts="1">
    <font>
      <sz val="10"/>
      <name val="Arial"/>
    </font>
    <font>
      <sz val="11"/>
      <color indexed="8"/>
      <name val="Calibri"/>
      <family val="2"/>
    </font>
    <font>
      <sz val="10"/>
      <name val="Arial"/>
      <family val="2"/>
    </font>
    <font>
      <b/>
      <sz val="10"/>
      <name val="Arial"/>
      <family val="2"/>
    </font>
    <font>
      <sz val="10"/>
      <name val="Arial"/>
      <family val="2"/>
    </font>
    <font>
      <i/>
      <sz val="10"/>
      <name val="Arial"/>
      <family val="2"/>
    </font>
    <font>
      <sz val="14"/>
      <name val="Arial"/>
      <family val="2"/>
    </font>
    <font>
      <b/>
      <sz val="18"/>
      <name val="Arial"/>
      <family val="2"/>
    </font>
    <font>
      <b/>
      <sz val="10"/>
      <name val="Arial"/>
      <family val="2"/>
    </font>
    <font>
      <u/>
      <sz val="10"/>
      <color indexed="12"/>
      <name val="Arial"/>
      <family val="2"/>
    </font>
    <font>
      <b/>
      <sz val="12"/>
      <name val="Arial"/>
      <family val="2"/>
    </font>
    <font>
      <sz val="10"/>
      <color indexed="23"/>
      <name val="Arial"/>
      <family val="2"/>
    </font>
    <font>
      <sz val="10"/>
      <color indexed="10"/>
      <name val="Arial"/>
      <family val="2"/>
    </font>
    <font>
      <i/>
      <sz val="8"/>
      <name val="Arial"/>
      <family val="2"/>
    </font>
    <font>
      <sz val="10"/>
      <name val="Arial"/>
      <family val="2"/>
    </font>
    <font>
      <b/>
      <sz val="12"/>
      <name val="Arial"/>
      <family val="2"/>
    </font>
    <font>
      <sz val="8"/>
      <name val="Arial"/>
      <family val="2"/>
    </font>
    <font>
      <i/>
      <sz val="10"/>
      <name val="Arial"/>
      <family val="2"/>
    </font>
    <font>
      <sz val="10"/>
      <name val="Arial"/>
      <family val="2"/>
    </font>
    <font>
      <b/>
      <sz val="10"/>
      <color indexed="10"/>
      <name val="Arial"/>
      <family val="2"/>
    </font>
    <font>
      <b/>
      <sz val="11"/>
      <name val="Arial"/>
      <family val="2"/>
    </font>
    <font>
      <sz val="11"/>
      <name val="Arial"/>
      <family val="2"/>
    </font>
    <font>
      <b/>
      <sz val="14"/>
      <name val="Arial"/>
      <family val="2"/>
    </font>
    <font>
      <sz val="14"/>
      <name val="Arial"/>
      <family val="2"/>
    </font>
    <font>
      <sz val="10"/>
      <color indexed="8"/>
      <name val="Arial"/>
      <family val="2"/>
    </font>
    <font>
      <sz val="10"/>
      <color indexed="8"/>
      <name val="Arial"/>
      <family val="2"/>
    </font>
    <font>
      <sz val="10"/>
      <color indexed="10"/>
      <name val="Arial"/>
      <family val="2"/>
    </font>
    <font>
      <b/>
      <sz val="11"/>
      <color indexed="8"/>
      <name val="Calibri"/>
      <family val="2"/>
    </font>
    <font>
      <b/>
      <sz val="10"/>
      <color indexed="8"/>
      <name val="Arial"/>
      <family val="2"/>
    </font>
    <font>
      <i/>
      <sz val="10"/>
      <color indexed="10"/>
      <name val="Arial"/>
      <family val="2"/>
    </font>
    <font>
      <i/>
      <sz val="8"/>
      <name val="Arial"/>
      <family val="2"/>
    </font>
    <font>
      <sz val="9"/>
      <name val="Cambria"/>
      <family val="1"/>
    </font>
    <font>
      <sz val="10"/>
      <name val="Times New Roman"/>
      <family val="1"/>
    </font>
    <font>
      <b/>
      <sz val="9"/>
      <name val="Cambria"/>
      <family val="1"/>
    </font>
    <font>
      <b/>
      <sz val="16"/>
      <name val="Times New Roman"/>
      <family val="1"/>
    </font>
    <font>
      <sz val="20"/>
      <name val="Arial"/>
      <family val="2"/>
    </font>
    <font>
      <b/>
      <sz val="24"/>
      <name val="Arial"/>
      <family val="2"/>
    </font>
    <font>
      <sz val="16"/>
      <name val="Times New Roman"/>
      <family val="1"/>
    </font>
    <font>
      <b/>
      <sz val="20"/>
      <name val="Times New Roman"/>
      <family val="1"/>
    </font>
    <font>
      <sz val="11"/>
      <name val="Garamond"/>
      <family val="1"/>
    </font>
    <font>
      <sz val="12"/>
      <name val="Garamond"/>
      <family val="1"/>
    </font>
    <font>
      <b/>
      <sz val="11"/>
      <name val="Garamond"/>
      <family val="1"/>
    </font>
    <font>
      <sz val="10"/>
      <color indexed="9"/>
      <name val="Arial"/>
      <family val="2"/>
    </font>
    <font>
      <i/>
      <sz val="11"/>
      <color indexed="23"/>
      <name val="Arial"/>
      <family val="2"/>
    </font>
    <font>
      <b/>
      <i/>
      <sz val="11"/>
      <name val="Arial"/>
      <family val="2"/>
    </font>
    <font>
      <b/>
      <sz val="9"/>
      <name val="Arial"/>
      <family val="2"/>
    </font>
    <font>
      <sz val="11"/>
      <color indexed="8"/>
      <name val="Calibri"/>
      <family val="2"/>
    </font>
    <font>
      <sz val="11"/>
      <color indexed="10"/>
      <name val="Calibri"/>
      <family val="2"/>
    </font>
    <font>
      <b/>
      <sz val="11"/>
      <color indexed="8"/>
      <name val="Arial"/>
      <family val="2"/>
    </font>
    <font>
      <b/>
      <sz val="12"/>
      <color indexed="8"/>
      <name val="Arial"/>
      <family val="2"/>
    </font>
    <font>
      <b/>
      <i/>
      <sz val="11"/>
      <color indexed="8"/>
      <name val="Arial"/>
      <family val="2"/>
    </font>
    <font>
      <i/>
      <sz val="11"/>
      <color indexed="8"/>
      <name val="Arial"/>
      <family val="2"/>
    </font>
    <font>
      <b/>
      <i/>
      <sz val="11"/>
      <color indexed="8"/>
      <name val="Calibri"/>
      <family val="2"/>
    </font>
    <font>
      <b/>
      <i/>
      <sz val="11"/>
      <color indexed="8"/>
      <name val="Arial"/>
      <family val="2"/>
    </font>
    <font>
      <sz val="11"/>
      <color indexed="8"/>
      <name val="Arial"/>
      <family val="2"/>
    </font>
    <font>
      <b/>
      <sz val="11"/>
      <color indexed="8"/>
      <name val="Arial"/>
      <family val="2"/>
    </font>
    <font>
      <b/>
      <sz val="12"/>
      <color indexed="8"/>
      <name val="Arial"/>
      <family val="2"/>
    </font>
    <font>
      <sz val="11"/>
      <color indexed="10"/>
      <name val="Arial"/>
      <family val="2"/>
    </font>
    <font>
      <sz val="11"/>
      <name val="Calibri"/>
      <family val="2"/>
    </font>
    <font>
      <b/>
      <sz val="11"/>
      <color indexed="23"/>
      <name val="Arial"/>
      <family val="2"/>
    </font>
    <font>
      <b/>
      <sz val="12"/>
      <color indexed="23"/>
      <name val="Arial"/>
      <family val="2"/>
    </font>
    <font>
      <sz val="11"/>
      <color indexed="8"/>
      <name val="Arial"/>
      <family val="2"/>
    </font>
    <font>
      <sz val="14"/>
      <color indexed="8"/>
      <name val="Arial"/>
      <family val="2"/>
    </font>
    <font>
      <b/>
      <sz val="18"/>
      <color indexed="8"/>
      <name val="Arial"/>
      <family val="2"/>
    </font>
    <font>
      <i/>
      <sz val="11"/>
      <color indexed="8"/>
      <name val="Arial"/>
      <family val="2"/>
    </font>
    <font>
      <i/>
      <sz val="11"/>
      <color indexed="8"/>
      <name val="Calibri"/>
      <family val="2"/>
    </font>
    <font>
      <sz val="12"/>
      <name val="Arial"/>
      <family val="2"/>
    </font>
    <font>
      <sz val="8"/>
      <name val="Arial"/>
      <family val="2"/>
    </font>
    <font>
      <sz val="10"/>
      <name val="Arial"/>
      <family val="2"/>
    </font>
    <font>
      <sz val="10"/>
      <color indexed="0"/>
      <name val="Arial"/>
      <family val="2"/>
    </font>
    <font>
      <sz val="10"/>
      <color indexed="17"/>
      <name val="Arial"/>
      <family val="2"/>
    </font>
    <font>
      <u/>
      <sz val="10"/>
      <name val="Arial"/>
      <family val="2"/>
    </font>
    <font>
      <b/>
      <sz val="11"/>
      <color indexed="9"/>
      <name val="Arial"/>
      <family val="2"/>
    </font>
    <font>
      <sz val="10"/>
      <color indexed="9"/>
      <name val="Arial"/>
      <family val="2"/>
    </font>
    <font>
      <sz val="11"/>
      <color theme="1"/>
      <name val="Calibri"/>
      <family val="2"/>
      <scheme val="minor"/>
    </font>
    <font>
      <u/>
      <sz val="6"/>
      <color theme="10"/>
      <name val="Arial"/>
      <family val="2"/>
    </font>
    <font>
      <b/>
      <sz val="20"/>
      <name val="Arial"/>
      <family val="2"/>
    </font>
    <font>
      <b/>
      <sz val="28"/>
      <name val="Arial"/>
      <family val="2"/>
    </font>
    <font>
      <sz val="28"/>
      <name val="Times New Roman"/>
      <family val="1"/>
    </font>
    <font>
      <b/>
      <sz val="16"/>
      <name val="Arial"/>
      <family val="2"/>
    </font>
    <font>
      <sz val="12"/>
      <color indexed="8"/>
      <name val="Arial"/>
      <family val="2"/>
    </font>
    <font>
      <b/>
      <sz val="12"/>
      <color indexed="10"/>
      <name val="Arial"/>
      <family val="2"/>
    </font>
    <font>
      <sz val="12"/>
      <color rgb="FFFF0000"/>
      <name val="Arial"/>
      <family val="2"/>
    </font>
    <font>
      <u/>
      <sz val="12"/>
      <color indexed="12"/>
      <name val="Arial"/>
      <family val="2"/>
    </font>
    <font>
      <sz val="16"/>
      <color indexed="8"/>
      <name val="Arial"/>
      <family val="2"/>
    </font>
    <font>
      <sz val="16"/>
      <name val="Arial"/>
      <family val="2"/>
    </font>
    <font>
      <sz val="12"/>
      <color theme="1"/>
      <name val="Arial"/>
      <family val="2"/>
    </font>
    <font>
      <b/>
      <sz val="11"/>
      <color theme="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31">
    <border>
      <left/>
      <right/>
      <top/>
      <bottom/>
      <diagonal/>
    </border>
    <border>
      <left style="thin">
        <color indexed="55"/>
      </left>
      <right style="thin">
        <color indexed="55"/>
      </right>
      <top style="thin">
        <color indexed="55"/>
      </top>
      <bottom style="thin">
        <color indexed="55"/>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22"/>
      </right>
      <top style="thin">
        <color indexed="22"/>
      </top>
      <bottom style="thin">
        <color indexed="22"/>
      </bottom>
      <diagonal/>
    </border>
    <border>
      <left/>
      <right/>
      <top style="thin">
        <color indexed="55"/>
      </top>
      <bottom/>
      <diagonal/>
    </border>
    <border>
      <left/>
      <right style="thin">
        <color indexed="55"/>
      </right>
      <top style="thin">
        <color indexed="55"/>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style="thin">
        <color indexed="55"/>
      </left>
      <right/>
      <top style="thin">
        <color indexed="55"/>
      </top>
      <bottom/>
      <diagonal/>
    </border>
    <border>
      <left style="thin">
        <color indexed="22"/>
      </left>
      <right/>
      <top style="thin">
        <color indexed="22"/>
      </top>
      <bottom/>
      <diagonal/>
    </border>
    <border>
      <left/>
      <right style="thin">
        <color indexed="22"/>
      </right>
      <top style="thin">
        <color indexed="22"/>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right style="thin">
        <color indexed="55"/>
      </right>
      <top/>
      <bottom style="thin">
        <color indexed="55"/>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55"/>
      </left>
      <right/>
      <top/>
      <bottom style="thin">
        <color indexed="55"/>
      </bottom>
      <diagonal/>
    </border>
    <border>
      <left/>
      <right/>
      <top/>
      <bottom style="thin">
        <color indexed="55"/>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55"/>
      </right>
      <top style="thin">
        <color indexed="22"/>
      </top>
      <bottom/>
      <diagonal/>
    </border>
  </borders>
  <cellStyleXfs count="25">
    <xf numFmtId="0" fontId="0" fillId="0" borderId="0"/>
    <xf numFmtId="168" fontId="4" fillId="0" borderId="0"/>
    <xf numFmtId="43" fontId="2" fillId="0" borderId="0" applyFont="0" applyFill="0" applyBorder="0" applyAlignment="0" applyProtection="0"/>
    <xf numFmtId="43" fontId="4" fillId="0" borderId="0" applyFont="0" applyFill="0" applyBorder="0" applyAlignment="0" applyProtection="0"/>
    <xf numFmtId="43" fontId="2"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16" fillId="0" borderId="0">
      <alignment horizontal="left"/>
    </xf>
    <xf numFmtId="172" fontId="69" fillId="0" borderId="0"/>
    <xf numFmtId="0" fontId="22" fillId="0" borderId="0">
      <alignment horizontal="left"/>
    </xf>
    <xf numFmtId="0" fontId="9"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2" fillId="0" borderId="0"/>
    <xf numFmtId="0" fontId="4" fillId="0" borderId="0"/>
    <xf numFmtId="0" fontId="2" fillId="0" borderId="0"/>
    <xf numFmtId="0" fontId="2" fillId="0" borderId="0"/>
    <xf numFmtId="0" fontId="2" fillId="0" borderId="0"/>
    <xf numFmtId="0" fontId="74" fillId="0" borderId="0"/>
    <xf numFmtId="0" fontId="4" fillId="0" borderId="0"/>
    <xf numFmtId="0" fontId="1" fillId="0" borderId="0"/>
    <xf numFmtId="9" fontId="2" fillId="0" borderId="0" applyFont="0" applyFill="0" applyBorder="0" applyAlignment="0" applyProtection="0"/>
    <xf numFmtId="0" fontId="2" fillId="0" borderId="0">
      <alignment horizontal="left"/>
    </xf>
    <xf numFmtId="0" fontId="66" fillId="0" borderId="0">
      <alignment horizontal="left"/>
    </xf>
    <xf numFmtId="0" fontId="3" fillId="0" borderId="2"/>
  </cellStyleXfs>
  <cellXfs count="603">
    <xf numFmtId="0" fontId="0" fillId="0" borderId="0" xfId="0"/>
    <xf numFmtId="0" fontId="3" fillId="0" borderId="0" xfId="0" applyFont="1"/>
    <xf numFmtId="0" fontId="0" fillId="0" borderId="0" xfId="0" applyAlignment="1">
      <alignment wrapText="1"/>
    </xf>
    <xf numFmtId="0" fontId="0" fillId="0" borderId="0" xfId="0" applyAlignment="1">
      <alignment horizontal="right"/>
    </xf>
    <xf numFmtId="0" fontId="0" fillId="0" borderId="0" xfId="0" applyAlignment="1">
      <alignment horizontal="center"/>
    </xf>
    <xf numFmtId="3" fontId="0" fillId="0" borderId="0" xfId="0" applyNumberFormat="1"/>
    <xf numFmtId="0" fontId="0" fillId="0" borderId="0" xfId="0" applyAlignment="1"/>
    <xf numFmtId="0" fontId="4" fillId="0" borderId="0" xfId="0" applyFont="1"/>
    <xf numFmtId="0" fontId="0" fillId="0" borderId="0" xfId="0" applyFill="1"/>
    <xf numFmtId="3" fontId="0" fillId="0" borderId="0" xfId="0" applyNumberFormat="1" applyFill="1"/>
    <xf numFmtId="0" fontId="3" fillId="0" borderId="0" xfId="0" applyFont="1" applyFill="1"/>
    <xf numFmtId="0" fontId="4" fillId="0" borderId="0" xfId="0" applyFont="1" applyFill="1"/>
    <xf numFmtId="3" fontId="0" fillId="0" borderId="0" xfId="0" applyNumberFormat="1" applyFill="1" applyBorder="1"/>
    <xf numFmtId="0" fontId="6" fillId="0" borderId="0" xfId="0" applyFont="1" applyAlignment="1">
      <alignment vertical="top"/>
    </xf>
    <xf numFmtId="0" fontId="7" fillId="0" borderId="0" xfId="0" applyFont="1"/>
    <xf numFmtId="0" fontId="8" fillId="0" borderId="0" xfId="0" applyFont="1" applyAlignment="1">
      <alignment horizontal="center"/>
    </xf>
    <xf numFmtId="0" fontId="8" fillId="0" borderId="0" xfId="0" applyFont="1" applyAlignment="1">
      <alignment horizontal="center" wrapText="1"/>
    </xf>
    <xf numFmtId="0" fontId="8" fillId="0" borderId="0" xfId="0" applyFont="1" applyFill="1" applyAlignment="1">
      <alignment horizontal="center" wrapText="1"/>
    </xf>
    <xf numFmtId="0" fontId="10" fillId="0" borderId="0" xfId="0" applyFont="1" applyFill="1" applyAlignment="1">
      <alignment vertical="top"/>
    </xf>
    <xf numFmtId="0" fontId="11" fillId="0" borderId="0" xfId="0" applyFont="1" applyAlignment="1">
      <alignment horizontal="right"/>
    </xf>
    <xf numFmtId="0" fontId="0" fillId="0" borderId="0" xfId="0" applyFill="1" applyBorder="1"/>
    <xf numFmtId="0" fontId="0" fillId="0" borderId="0" xfId="0" applyBorder="1"/>
    <xf numFmtId="0" fontId="13" fillId="0" borderId="0" xfId="0" applyFont="1"/>
    <xf numFmtId="0" fontId="4" fillId="0" borderId="0" xfId="0" applyFont="1" applyAlignment="1">
      <alignment horizontal="right"/>
    </xf>
    <xf numFmtId="0" fontId="11" fillId="0" borderId="0" xfId="0" applyFont="1"/>
    <xf numFmtId="0" fontId="11" fillId="0" borderId="0" xfId="0" applyFont="1" applyAlignment="1">
      <alignment horizontal="center"/>
    </xf>
    <xf numFmtId="0" fontId="14" fillId="0" borderId="0" xfId="0" applyFont="1"/>
    <xf numFmtId="0" fontId="2" fillId="0" borderId="0" xfId="0" applyFont="1"/>
    <xf numFmtId="0" fontId="2" fillId="0" borderId="0" xfId="0" applyFont="1" applyFill="1"/>
    <xf numFmtId="0" fontId="0" fillId="0" borderId="0" xfId="0" applyFill="1" applyAlignment="1">
      <alignment horizontal="left" indent="1"/>
    </xf>
    <xf numFmtId="0" fontId="2" fillId="0" borderId="0" xfId="0" applyFont="1" applyBorder="1"/>
    <xf numFmtId="0" fontId="2" fillId="0" borderId="0" xfId="0" applyFont="1" applyFill="1" applyAlignment="1">
      <alignment vertical="top"/>
    </xf>
    <xf numFmtId="0" fontId="8" fillId="0" borderId="0" xfId="0" applyFont="1" applyBorder="1" applyAlignment="1">
      <alignment horizontal="center" wrapText="1"/>
    </xf>
    <xf numFmtId="0" fontId="0" fillId="0" borderId="0" xfId="0" applyBorder="1" applyAlignment="1">
      <alignment horizontal="right"/>
    </xf>
    <xf numFmtId="3" fontId="0" fillId="0" borderId="0" xfId="0" applyNumberFormat="1" applyFill="1" applyBorder="1" applyAlignment="1">
      <alignment horizontal="right"/>
    </xf>
    <xf numFmtId="0" fontId="0" fillId="0" borderId="0" xfId="0" applyFill="1" applyBorder="1" applyAlignment="1">
      <alignment horizontal="right"/>
    </xf>
    <xf numFmtId="165" fontId="0" fillId="0" borderId="0" xfId="2" applyNumberFormat="1" applyFont="1" applyFill="1" applyAlignment="1">
      <alignment horizontal="right"/>
    </xf>
    <xf numFmtId="0" fontId="10" fillId="0" borderId="0" xfId="0" applyFont="1" applyFill="1" applyBorder="1" applyAlignment="1">
      <alignment vertical="top"/>
    </xf>
    <xf numFmtId="0" fontId="8" fillId="0" borderId="0" xfId="0" applyFont="1" applyFill="1" applyBorder="1" applyAlignment="1">
      <alignment horizontal="center" wrapText="1"/>
    </xf>
    <xf numFmtId="0" fontId="3" fillId="0" borderId="0" xfId="0" applyFont="1" applyFill="1" applyAlignment="1">
      <alignment horizontal="left"/>
    </xf>
    <xf numFmtId="3" fontId="4" fillId="0" borderId="0" xfId="0" applyNumberFormat="1" applyFont="1" applyFill="1"/>
    <xf numFmtId="3" fontId="0" fillId="0" borderId="0" xfId="0" applyNumberFormat="1" applyFill="1" applyBorder="1" applyAlignment="1">
      <alignment horizontal="center"/>
    </xf>
    <xf numFmtId="165" fontId="0" fillId="0" borderId="0" xfId="2" applyNumberFormat="1" applyFont="1" applyFill="1" applyBorder="1" applyAlignment="1">
      <alignment horizontal="right"/>
    </xf>
    <xf numFmtId="0" fontId="2" fillId="0" borderId="0" xfId="0" applyFont="1" applyAlignment="1">
      <alignment vertical="top"/>
    </xf>
    <xf numFmtId="0" fontId="8" fillId="0" borderId="0" xfId="0" applyFont="1" applyFill="1" applyAlignment="1">
      <alignment vertical="top"/>
    </xf>
    <xf numFmtId="3" fontId="2" fillId="0" borderId="0" xfId="0" applyNumberFormat="1" applyFont="1" applyFill="1" applyBorder="1"/>
    <xf numFmtId="0" fontId="2" fillId="0" borderId="0" xfId="0" applyFont="1" applyFill="1" applyAlignment="1">
      <alignment horizontal="left" vertical="top" wrapText="1"/>
    </xf>
    <xf numFmtId="0" fontId="2" fillId="0" borderId="0" xfId="0" applyFont="1" applyFill="1" applyAlignment="1">
      <alignment horizontal="left" indent="1"/>
    </xf>
    <xf numFmtId="0" fontId="2" fillId="0" borderId="0" xfId="0" applyFont="1" applyAlignment="1">
      <alignment horizontal="center"/>
    </xf>
    <xf numFmtId="0" fontId="4" fillId="0" borderId="0" xfId="0" applyFont="1" applyAlignment="1">
      <alignment horizontal="center"/>
    </xf>
    <xf numFmtId="0" fontId="4" fillId="0" borderId="0" xfId="0" applyFont="1" applyBorder="1"/>
    <xf numFmtId="3" fontId="14" fillId="0" borderId="0" xfId="0" applyNumberFormat="1" applyFont="1" applyFill="1" applyBorder="1" applyAlignment="1">
      <alignment horizontal="center"/>
    </xf>
    <xf numFmtId="165" fontId="0" fillId="0" borderId="0" xfId="0" applyNumberFormat="1"/>
    <xf numFmtId="3" fontId="2" fillId="0" borderId="0" xfId="0" applyNumberFormat="1" applyFont="1" applyFill="1" applyBorder="1" applyAlignment="1">
      <alignment horizontal="right"/>
    </xf>
    <xf numFmtId="0" fontId="15" fillId="0" borderId="0" xfId="0" applyFont="1" applyFill="1" applyAlignment="1">
      <alignment vertical="top"/>
    </xf>
    <xf numFmtId="165" fontId="0" fillId="0" borderId="0" xfId="0" applyNumberFormat="1" applyBorder="1"/>
    <xf numFmtId="0" fontId="11" fillId="0" borderId="0" xfId="0" applyFont="1" applyFill="1" applyBorder="1" applyAlignment="1">
      <alignment horizontal="right"/>
    </xf>
    <xf numFmtId="0" fontId="3" fillId="0" borderId="0" xfId="0" applyFont="1" applyFill="1" applyBorder="1" applyAlignment="1">
      <alignment horizontal="center" wrapText="1"/>
    </xf>
    <xf numFmtId="0" fontId="3" fillId="0" borderId="0" xfId="0" applyFont="1" applyFill="1" applyAlignment="1">
      <alignment horizontal="left" vertical="top"/>
    </xf>
    <xf numFmtId="3" fontId="2" fillId="0" borderId="0" xfId="0" applyNumberFormat="1" applyFont="1" applyFill="1"/>
    <xf numFmtId="166" fontId="0" fillId="0" borderId="0" xfId="0" applyNumberFormat="1" applyBorder="1"/>
    <xf numFmtId="3" fontId="0" fillId="0" borderId="3" xfId="0" applyNumberFormat="1" applyFill="1" applyBorder="1" applyAlignment="1">
      <alignment horizontal="right" vertical="center"/>
    </xf>
    <xf numFmtId="3" fontId="2" fillId="0" borderId="0" xfId="0" applyNumberFormat="1" applyFont="1" applyFill="1" applyBorder="1" applyAlignment="1">
      <alignment horizontal="center"/>
    </xf>
    <xf numFmtId="0" fontId="11" fillId="0" borderId="0" xfId="0" applyFont="1" applyFill="1" applyAlignment="1"/>
    <xf numFmtId="0" fontId="0" fillId="0" borderId="0" xfId="0" applyFill="1" applyAlignment="1">
      <alignment vertical="top" wrapText="1"/>
    </xf>
    <xf numFmtId="0" fontId="11" fillId="0" borderId="0" xfId="0" applyFont="1" applyFill="1" applyAlignment="1">
      <alignment horizontal="right"/>
    </xf>
    <xf numFmtId="0" fontId="14" fillId="0" borderId="0" xfId="0" applyFont="1" applyFill="1"/>
    <xf numFmtId="3" fontId="0" fillId="0" borderId="0" xfId="2" applyNumberFormat="1" applyFont="1" applyFill="1" applyBorder="1" applyAlignment="1">
      <alignment horizontal="right"/>
    </xf>
    <xf numFmtId="0" fontId="0" fillId="0" borderId="0" xfId="0" applyFill="1" applyAlignment="1">
      <alignment vertical="top"/>
    </xf>
    <xf numFmtId="0" fontId="3" fillId="0" borderId="0" xfId="0" applyFont="1" applyFill="1" applyAlignment="1">
      <alignment horizontal="center" wrapText="1"/>
    </xf>
    <xf numFmtId="167" fontId="0" fillId="0" borderId="0" xfId="0" applyNumberFormat="1" applyFill="1"/>
    <xf numFmtId="167" fontId="0" fillId="0" borderId="0" xfId="0" applyNumberFormat="1" applyFill="1" applyBorder="1" applyAlignment="1">
      <alignment horizontal="right"/>
    </xf>
    <xf numFmtId="0" fontId="3" fillId="0" borderId="0" xfId="0" applyFont="1" applyFill="1" applyAlignment="1">
      <alignment vertical="top"/>
    </xf>
    <xf numFmtId="0" fontId="3" fillId="0" borderId="0" xfId="0" applyFont="1" applyFill="1" applyAlignment="1">
      <alignment horizontal="center"/>
    </xf>
    <xf numFmtId="0" fontId="3" fillId="0" borderId="0" xfId="0" applyFont="1" applyFill="1" applyBorder="1" applyAlignment="1">
      <alignment horizontal="center"/>
    </xf>
    <xf numFmtId="0" fontId="19" fillId="0" borderId="0" xfId="0" applyFont="1" applyFill="1" applyBorder="1"/>
    <xf numFmtId="3" fontId="14" fillId="0" borderId="0" xfId="0" applyNumberFormat="1" applyFont="1" applyFill="1" applyBorder="1"/>
    <xf numFmtId="0" fontId="18" fillId="0" borderId="0" xfId="0" applyFont="1" applyFill="1"/>
    <xf numFmtId="3" fontId="18" fillId="0" borderId="0" xfId="0" applyNumberFormat="1" applyFont="1" applyFill="1" applyBorder="1"/>
    <xf numFmtId="0" fontId="14" fillId="0" borderId="0" xfId="0" applyFont="1" applyFill="1" applyBorder="1" applyAlignment="1">
      <alignment horizontal="center"/>
    </xf>
    <xf numFmtId="0" fontId="18" fillId="0" borderId="0" xfId="0" applyFont="1" applyFill="1" applyBorder="1"/>
    <xf numFmtId="0" fontId="18" fillId="0" borderId="0" xfId="0" applyFont="1" applyFill="1" applyAlignment="1">
      <alignment horizontal="center"/>
    </xf>
    <xf numFmtId="3" fontId="4" fillId="0" borderId="0" xfId="0" applyNumberFormat="1" applyFont="1" applyFill="1" applyBorder="1"/>
    <xf numFmtId="0" fontId="3" fillId="0" borderId="0" xfId="0" applyFont="1" applyFill="1" applyAlignment="1">
      <alignment horizontal="right" wrapText="1"/>
    </xf>
    <xf numFmtId="0" fontId="4" fillId="0" borderId="0" xfId="0" applyFont="1" applyFill="1" applyAlignment="1">
      <alignment horizontal="left" vertical="top" wrapText="1"/>
    </xf>
    <xf numFmtId="0" fontId="22" fillId="0" borderId="0" xfId="0" applyFont="1"/>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vertical="top"/>
    </xf>
    <xf numFmtId="0" fontId="3" fillId="0" borderId="0" xfId="0" applyFont="1" applyAlignment="1">
      <alignment horizontal="right"/>
    </xf>
    <xf numFmtId="0" fontId="3" fillId="0" borderId="0" xfId="0" applyFont="1" applyAlignment="1">
      <alignment horizontal="center"/>
    </xf>
    <xf numFmtId="0" fontId="3" fillId="0" borderId="0" xfId="0" applyFont="1" applyBorder="1"/>
    <xf numFmtId="0" fontId="23" fillId="0" borderId="0" xfId="0" applyFont="1" applyAlignment="1">
      <alignment vertical="top"/>
    </xf>
    <xf numFmtId="3" fontId="4" fillId="0" borderId="0" xfId="0" applyNumberFormat="1" applyFont="1" applyBorder="1"/>
    <xf numFmtId="0" fontId="3" fillId="0" borderId="0" xfId="0" applyFont="1" applyBorder="1" applyAlignment="1">
      <alignment horizontal="center" wrapText="1"/>
    </xf>
    <xf numFmtId="0" fontId="26" fillId="0" borderId="0" xfId="0" applyFont="1" applyFill="1" applyAlignment="1">
      <alignment wrapText="1"/>
    </xf>
    <xf numFmtId="0" fontId="26" fillId="0" borderId="0" xfId="0" applyFont="1" applyFill="1"/>
    <xf numFmtId="0" fontId="0" fillId="0" borderId="0" xfId="0" applyFill="1" applyAlignment="1">
      <alignment horizontal="right" vertical="center"/>
    </xf>
    <xf numFmtId="0" fontId="0" fillId="0" borderId="0" xfId="0" applyFill="1" applyBorder="1" applyAlignment="1">
      <alignment horizontal="right" vertical="center"/>
    </xf>
    <xf numFmtId="0" fontId="12" fillId="0" borderId="0" xfId="0" applyFont="1" applyFill="1"/>
    <xf numFmtId="0" fontId="27" fillId="0" borderId="0" xfId="0" applyFont="1"/>
    <xf numFmtId="165" fontId="2" fillId="0" borderId="0" xfId="0" applyNumberFormat="1" applyFont="1"/>
    <xf numFmtId="169" fontId="0" fillId="0" borderId="0" xfId="0" applyNumberFormat="1" applyBorder="1"/>
    <xf numFmtId="167" fontId="2" fillId="0" borderId="0" xfId="0" applyNumberFormat="1" applyFont="1"/>
    <xf numFmtId="167" fontId="4" fillId="0" borderId="0" xfId="0" applyNumberFormat="1" applyFont="1" applyFill="1" applyBorder="1" applyAlignment="1">
      <alignment horizontal="right" wrapText="1"/>
    </xf>
    <xf numFmtId="171" fontId="0" fillId="0" borderId="0" xfId="0" applyNumberFormat="1" applyFill="1" applyAlignment="1">
      <alignment horizontal="right"/>
    </xf>
    <xf numFmtId="171" fontId="0" fillId="0" borderId="4" xfId="0" applyNumberFormat="1" applyFill="1" applyBorder="1" applyAlignment="1">
      <alignment horizontal="right"/>
    </xf>
    <xf numFmtId="171" fontId="0" fillId="0" borderId="0" xfId="0" applyNumberFormat="1" applyFill="1" applyBorder="1" applyAlignment="1">
      <alignment horizontal="right"/>
    </xf>
    <xf numFmtId="171" fontId="0" fillId="0" borderId="3" xfId="0" applyNumberFormat="1" applyFill="1" applyBorder="1" applyAlignment="1">
      <alignment horizontal="right"/>
    </xf>
    <xf numFmtId="171" fontId="0" fillId="0" borderId="0" xfId="0" applyNumberFormat="1" applyFill="1" applyAlignment="1">
      <alignment horizontal="right" vertical="center"/>
    </xf>
    <xf numFmtId="0" fontId="0" fillId="0" borderId="0" xfId="0" applyFill="1" applyAlignment="1">
      <alignment horizontal="left" vertical="top"/>
    </xf>
    <xf numFmtId="0" fontId="2" fillId="0" borderId="0" xfId="0" applyFont="1" applyFill="1" applyAlignment="1">
      <alignment horizontal="left" vertical="top"/>
    </xf>
    <xf numFmtId="0" fontId="29" fillId="0" borderId="0" xfId="0" applyFont="1" applyFill="1"/>
    <xf numFmtId="0" fontId="30" fillId="0" borderId="0" xfId="0" applyFont="1"/>
    <xf numFmtId="0" fontId="4" fillId="0" borderId="0" xfId="14"/>
    <xf numFmtId="0" fontId="20" fillId="0" borderId="0" xfId="14" applyFont="1" applyFill="1"/>
    <xf numFmtId="0" fontId="4" fillId="0" borderId="0" xfId="14" applyBorder="1"/>
    <xf numFmtId="0" fontId="4" fillId="0" borderId="0" xfId="14" applyFont="1" applyFill="1" applyBorder="1"/>
    <xf numFmtId="0" fontId="32" fillId="0" borderId="0" xfId="14" applyFont="1" applyFill="1" applyBorder="1"/>
    <xf numFmtId="0" fontId="33" fillId="0" borderId="0" xfId="14" applyFont="1" applyBorder="1" applyAlignment="1"/>
    <xf numFmtId="0" fontId="4" fillId="0" borderId="0" xfId="14" applyFont="1" applyBorder="1" applyAlignment="1"/>
    <xf numFmtId="0" fontId="3" fillId="0" borderId="0" xfId="14" applyFont="1" applyBorder="1" applyAlignment="1"/>
    <xf numFmtId="0" fontId="31" fillId="0" borderId="0" xfId="14" applyFont="1" applyBorder="1" applyAlignment="1"/>
    <xf numFmtId="0" fontId="31" fillId="0" borderId="0" xfId="14" applyFont="1" applyFill="1" applyBorder="1" applyAlignment="1">
      <alignment vertical="top" wrapText="1"/>
    </xf>
    <xf numFmtId="0" fontId="4" fillId="0" borderId="0" xfId="14" applyFont="1" applyFill="1" applyBorder="1" applyAlignment="1">
      <alignment horizontal="left" vertical="top"/>
    </xf>
    <xf numFmtId="15" fontId="34" fillId="0" borderId="0" xfId="14" applyNumberFormat="1" applyFont="1" applyFill="1" applyBorder="1"/>
    <xf numFmtId="0" fontId="31" fillId="0" borderId="0" xfId="14" applyFont="1" applyFill="1" applyBorder="1" applyAlignment="1">
      <alignment horizontal="center"/>
    </xf>
    <xf numFmtId="0" fontId="4" fillId="0" borderId="0" xfId="14" applyFont="1" applyFill="1" applyBorder="1" applyAlignment="1">
      <alignment horizontal="center"/>
    </xf>
    <xf numFmtId="0" fontId="4" fillId="0" borderId="0" xfId="14" applyFont="1" applyFill="1" applyBorder="1" applyAlignment="1">
      <alignment horizontal="left"/>
    </xf>
    <xf numFmtId="0" fontId="35" fillId="0" borderId="0" xfId="14" applyFont="1" applyFill="1" applyBorder="1" applyAlignment="1">
      <alignment horizontal="center"/>
    </xf>
    <xf numFmtId="0" fontId="31" fillId="0" borderId="0" xfId="14" applyFont="1" applyFill="1" applyBorder="1" applyAlignment="1"/>
    <xf numFmtId="0" fontId="4" fillId="0" borderId="0" xfId="14" applyFont="1" applyFill="1" applyBorder="1" applyAlignment="1"/>
    <xf numFmtId="0" fontId="35" fillId="0" borderId="0" xfId="14" applyFont="1" applyFill="1" applyBorder="1" applyAlignment="1"/>
    <xf numFmtId="0" fontId="34" fillId="0" borderId="0" xfId="14" applyFont="1" applyFill="1" applyBorder="1"/>
    <xf numFmtId="0" fontId="38" fillId="0" borderId="0" xfId="14" applyFont="1" applyFill="1" applyBorder="1"/>
    <xf numFmtId="0" fontId="37" fillId="0" borderId="0" xfId="14" applyFont="1" applyFill="1" applyBorder="1"/>
    <xf numFmtId="0" fontId="39" fillId="0" borderId="0" xfId="14" applyFont="1" applyFill="1" applyBorder="1" applyAlignment="1">
      <alignment horizontal="center"/>
    </xf>
    <xf numFmtId="49" fontId="39" fillId="0" borderId="0" xfId="14" applyNumberFormat="1" applyFont="1" applyFill="1" applyBorder="1" applyAlignment="1">
      <alignment horizontal="center"/>
    </xf>
    <xf numFmtId="0" fontId="39" fillId="0" borderId="0" xfId="14" applyFont="1" applyFill="1" applyBorder="1"/>
    <xf numFmtId="0" fontId="4" fillId="0" borderId="0" xfId="14" applyFill="1" applyBorder="1"/>
    <xf numFmtId="0" fontId="40" fillId="0" borderId="0" xfId="14" applyFont="1" applyFill="1" applyBorder="1"/>
    <xf numFmtId="0" fontId="21" fillId="0" borderId="0" xfId="14" applyFont="1" applyFill="1" applyBorder="1" applyAlignment="1">
      <alignment horizontal="center"/>
    </xf>
    <xf numFmtId="49" fontId="21" fillId="0" borderId="0" xfId="14" applyNumberFormat="1" applyFont="1" applyFill="1" applyBorder="1" applyAlignment="1">
      <alignment horizontal="center"/>
    </xf>
    <xf numFmtId="0" fontId="21" fillId="0" borderId="0" xfId="14" applyFont="1" applyFill="1" applyBorder="1"/>
    <xf numFmtId="49" fontId="20" fillId="0" borderId="0" xfId="14" applyNumberFormat="1" applyFont="1" applyFill="1" applyBorder="1" applyAlignment="1">
      <alignment horizontal="center"/>
    </xf>
    <xf numFmtId="0" fontId="41" fillId="0" borderId="0" xfId="14" applyFont="1" applyFill="1" applyBorder="1"/>
    <xf numFmtId="0" fontId="20" fillId="0" borderId="0" xfId="14" applyFont="1" applyFill="1" applyBorder="1"/>
    <xf numFmtId="0" fontId="4" fillId="0" borderId="0" xfId="14" applyBorder="1" applyAlignment="1"/>
    <xf numFmtId="0" fontId="3" fillId="0" borderId="0" xfId="14" applyFont="1" applyFill="1" applyBorder="1"/>
    <xf numFmtId="0" fontId="21" fillId="0" borderId="0" xfId="14" applyFont="1" applyFill="1" applyBorder="1" applyAlignment="1">
      <alignment horizontal="left"/>
    </xf>
    <xf numFmtId="0" fontId="21" fillId="0" borderId="0" xfId="14" applyFont="1" applyFill="1" applyBorder="1" applyAlignment="1"/>
    <xf numFmtId="0" fontId="21" fillId="0" borderId="0" xfId="14" applyFont="1" applyBorder="1" applyAlignment="1"/>
    <xf numFmtId="0" fontId="20" fillId="0" borderId="0" xfId="14" applyFont="1" applyFill="1" applyBorder="1" applyAlignment="1">
      <alignment horizontal="center"/>
    </xf>
    <xf numFmtId="0" fontId="42" fillId="0" borderId="0" xfId="14" applyFont="1" applyFill="1" applyBorder="1"/>
    <xf numFmtId="0" fontId="4" fillId="0" borderId="0" xfId="14" applyFont="1" applyFill="1"/>
    <xf numFmtId="0" fontId="21" fillId="0" borderId="0" xfId="14" applyFont="1" applyFill="1"/>
    <xf numFmtId="0" fontId="21" fillId="0" borderId="0" xfId="14" applyFont="1" applyFill="1" applyAlignment="1">
      <alignment wrapText="1"/>
    </xf>
    <xf numFmtId="0" fontId="21" fillId="0" borderId="0" xfId="14" applyFont="1" applyFill="1" applyAlignment="1"/>
    <xf numFmtId="0" fontId="22" fillId="0" borderId="0" xfId="14" applyFont="1" applyFill="1" applyAlignment="1">
      <alignment horizontal="center"/>
    </xf>
    <xf numFmtId="0" fontId="6" fillId="0" borderId="0" xfId="14" applyFont="1" applyFill="1" applyAlignment="1">
      <alignment horizontal="center"/>
    </xf>
    <xf numFmtId="0" fontId="36" fillId="0" borderId="0" xfId="14" applyFont="1" applyFill="1" applyAlignment="1">
      <alignment horizontal="left"/>
    </xf>
    <xf numFmtId="0" fontId="36" fillId="0" borderId="0" xfId="14" applyFont="1" applyFill="1" applyAlignment="1">
      <alignment horizontal="center"/>
    </xf>
    <xf numFmtId="0" fontId="4" fillId="0" borderId="0" xfId="14" applyFill="1"/>
    <xf numFmtId="0" fontId="24" fillId="3" borderId="0" xfId="0" applyFont="1" applyFill="1" applyBorder="1" applyAlignment="1">
      <alignment horizontal="right"/>
    </xf>
    <xf numFmtId="171" fontId="4" fillId="0" borderId="0" xfId="0" applyNumberFormat="1" applyFont="1" applyAlignment="1">
      <alignment horizontal="center"/>
    </xf>
    <xf numFmtId="171" fontId="4" fillId="0" borderId="0" xfId="0" applyNumberFormat="1" applyFont="1" applyAlignment="1">
      <alignment horizontal="right"/>
    </xf>
    <xf numFmtId="3" fontId="4" fillId="0" borderId="0" xfId="0" applyNumberFormat="1" applyFont="1" applyFill="1" applyAlignment="1">
      <alignment horizontal="right"/>
    </xf>
    <xf numFmtId="167" fontId="4" fillId="0" borderId="0" xfId="0" applyNumberFormat="1" applyFont="1" applyFill="1"/>
    <xf numFmtId="167" fontId="4" fillId="0" borderId="0" xfId="0" applyNumberFormat="1" applyFont="1" applyFill="1" applyAlignment="1">
      <alignment horizontal="right"/>
    </xf>
    <xf numFmtId="167" fontId="4" fillId="0" borderId="0" xfId="0" applyNumberFormat="1" applyFont="1" applyFill="1" applyBorder="1" applyAlignment="1">
      <alignment horizontal="right"/>
    </xf>
    <xf numFmtId="167" fontId="4" fillId="0" borderId="3" xfId="0" applyNumberFormat="1" applyFont="1" applyFill="1" applyBorder="1" applyAlignment="1">
      <alignment horizontal="right"/>
    </xf>
    <xf numFmtId="170" fontId="4" fillId="0" borderId="0" xfId="0" applyNumberFormat="1" applyFont="1" applyFill="1" applyAlignment="1">
      <alignment horizontal="right" vertical="center"/>
    </xf>
    <xf numFmtId="170" fontId="4" fillId="0" borderId="0" xfId="0" applyNumberFormat="1" applyFont="1" applyBorder="1" applyAlignment="1">
      <alignment horizontal="right" vertical="center"/>
    </xf>
    <xf numFmtId="0" fontId="21" fillId="0" borderId="0" xfId="14" applyFont="1"/>
    <xf numFmtId="0" fontId="46" fillId="0" borderId="0" xfId="18" applyFont="1" applyAlignment="1">
      <alignment wrapText="1"/>
    </xf>
    <xf numFmtId="0" fontId="4" fillId="0" borderId="0" xfId="14" applyAlignment="1">
      <alignment wrapText="1"/>
    </xf>
    <xf numFmtId="0" fontId="48" fillId="0" borderId="0" xfId="18" applyFont="1"/>
    <xf numFmtId="0" fontId="20" fillId="0" borderId="0" xfId="18" applyFont="1"/>
    <xf numFmtId="0" fontId="49" fillId="0" borderId="0" xfId="18" applyFont="1"/>
    <xf numFmtId="0" fontId="10" fillId="0" borderId="0" xfId="18" applyFont="1"/>
    <xf numFmtId="0" fontId="21" fillId="0" borderId="0" xfId="14" applyFont="1" applyAlignment="1">
      <alignment wrapText="1"/>
    </xf>
    <xf numFmtId="0" fontId="48" fillId="0" borderId="0" xfId="18" applyFont="1" applyAlignment="1">
      <alignment horizontal="left"/>
    </xf>
    <xf numFmtId="0" fontId="49" fillId="0" borderId="0" xfId="18" applyFont="1" applyAlignment="1">
      <alignment horizontal="left"/>
    </xf>
    <xf numFmtId="0" fontId="50" fillId="0" borderId="0" xfId="18" applyFont="1"/>
    <xf numFmtId="0" fontId="51" fillId="0" borderId="0" xfId="18" applyFont="1"/>
    <xf numFmtId="0" fontId="52" fillId="0" borderId="0" xfId="18" applyFont="1" applyAlignment="1">
      <alignment horizontal="left"/>
    </xf>
    <xf numFmtId="0" fontId="53" fillId="0" borderId="0" xfId="18" applyFont="1" applyAlignment="1">
      <alignment horizontal="left"/>
    </xf>
    <xf numFmtId="0" fontId="46" fillId="0" borderId="0" xfId="18" applyFont="1"/>
    <xf numFmtId="0" fontId="54" fillId="0" borderId="0" xfId="18" applyFont="1"/>
    <xf numFmtId="0" fontId="55" fillId="0" borderId="0" xfId="18" applyFont="1"/>
    <xf numFmtId="0" fontId="56" fillId="0" borderId="0" xfId="18" applyFont="1"/>
    <xf numFmtId="0" fontId="46" fillId="0" borderId="0" xfId="18" applyFont="1" applyAlignment="1"/>
    <xf numFmtId="0" fontId="57" fillId="0" borderId="0" xfId="18" applyFont="1" applyFill="1" applyAlignment="1"/>
    <xf numFmtId="0" fontId="47" fillId="0" borderId="0" xfId="18" applyFont="1" applyFill="1" applyAlignment="1"/>
    <xf numFmtId="0" fontId="21" fillId="0" borderId="0" xfId="18" applyFont="1" applyFill="1" applyAlignment="1"/>
    <xf numFmtId="0" fontId="58" fillId="0" borderId="0" xfId="18" applyFont="1" applyFill="1" applyAlignment="1"/>
    <xf numFmtId="0" fontId="21" fillId="0" borderId="0" xfId="18" applyFont="1"/>
    <xf numFmtId="0" fontId="59" fillId="0" borderId="0" xfId="18" applyFont="1"/>
    <xf numFmtId="0" fontId="60" fillId="0" borderId="0" xfId="18" applyFont="1"/>
    <xf numFmtId="0" fontId="61" fillId="0" borderId="0" xfId="18" applyFont="1" applyAlignment="1">
      <alignment wrapText="1"/>
    </xf>
    <xf numFmtId="0" fontId="61" fillId="0" borderId="0" xfId="18" applyFont="1"/>
    <xf numFmtId="0" fontId="44" fillId="0" borderId="0" xfId="18" applyFont="1"/>
    <xf numFmtId="0" fontId="74" fillId="0" borderId="0" xfId="18"/>
    <xf numFmtId="0" fontId="62" fillId="0" borderId="0" xfId="18" applyFont="1"/>
    <xf numFmtId="0" fontId="63" fillId="0" borderId="0" xfId="18" applyFont="1"/>
    <xf numFmtId="3" fontId="4" fillId="0" borderId="0" xfId="0" applyNumberFormat="1" applyFont="1" applyFill="1" applyBorder="1" applyAlignment="1">
      <alignment horizontal="right"/>
    </xf>
    <xf numFmtId="164" fontId="21" fillId="0" borderId="0" xfId="3" applyNumberFormat="1" applyFont="1" applyFill="1" applyProtection="1"/>
    <xf numFmtId="164" fontId="21" fillId="0" borderId="4" xfId="3" applyNumberFormat="1" applyFont="1" applyFill="1" applyBorder="1" applyProtection="1"/>
    <xf numFmtId="164" fontId="21" fillId="0" borderId="0" xfId="3" applyNumberFormat="1" applyFont="1" applyFill="1" applyBorder="1" applyProtection="1"/>
    <xf numFmtId="0" fontId="0" fillId="4" borderId="0" xfId="0" applyFill="1"/>
    <xf numFmtId="3" fontId="2" fillId="0" borderId="0" xfId="0" applyNumberFormat="1" applyFont="1" applyBorder="1"/>
    <xf numFmtId="41" fontId="21" fillId="0" borderId="0" xfId="19" applyNumberFormat="1" applyFont="1"/>
    <xf numFmtId="41" fontId="21" fillId="0" borderId="4" xfId="19" applyNumberFormat="1" applyFont="1" applyBorder="1"/>
    <xf numFmtId="41" fontId="0" fillId="0" borderId="0" xfId="0" applyNumberFormat="1"/>
    <xf numFmtId="0" fontId="45" fillId="0" borderId="0" xfId="0" applyFont="1" applyFill="1" applyAlignment="1">
      <alignment vertical="top"/>
    </xf>
    <xf numFmtId="0" fontId="4" fillId="4" borderId="0" xfId="0" applyFont="1" applyFill="1"/>
    <xf numFmtId="0" fontId="36" fillId="0" borderId="0" xfId="14" applyFont="1" applyFill="1" applyBorder="1" applyAlignment="1">
      <alignment horizontal="center"/>
    </xf>
    <xf numFmtId="0" fontId="54" fillId="0" borderId="0" xfId="18" applyFont="1" applyAlignment="1">
      <alignment wrapText="1"/>
    </xf>
    <xf numFmtId="0" fontId="61" fillId="0" borderId="0" xfId="18" applyFont="1" applyAlignment="1"/>
    <xf numFmtId="0" fontId="58" fillId="0" borderId="0" xfId="18" applyFont="1" applyAlignment="1">
      <alignment wrapText="1"/>
    </xf>
    <xf numFmtId="0" fontId="3" fillId="0" borderId="0" xfId="14" applyFont="1" applyFill="1" applyBorder="1" applyAlignment="1"/>
    <xf numFmtId="0" fontId="2" fillId="0" borderId="0" xfId="0" applyFont="1" applyFill="1" applyAlignment="1">
      <alignment horizontal="left"/>
    </xf>
    <xf numFmtId="0" fontId="10" fillId="0" borderId="0" xfId="0" applyFont="1" applyFill="1" applyBorder="1" applyAlignment="1">
      <alignment horizontal="right" vertical="top"/>
    </xf>
    <xf numFmtId="0" fontId="3" fillId="0" borderId="0" xfId="0" applyFont="1" applyFill="1" applyBorder="1" applyAlignment="1">
      <alignment horizontal="right"/>
    </xf>
    <xf numFmtId="0" fontId="8" fillId="0" borderId="0" xfId="0" applyFont="1" applyFill="1" applyBorder="1" applyAlignment="1">
      <alignment horizontal="right" wrapText="1"/>
    </xf>
    <xf numFmtId="0" fontId="2" fillId="0" borderId="0" xfId="0" applyFont="1" applyFill="1" applyAlignment="1">
      <alignment horizontal="right"/>
    </xf>
    <xf numFmtId="3" fontId="10" fillId="0" borderId="0" xfId="0" applyNumberFormat="1" applyFont="1" applyFill="1" applyAlignment="1">
      <alignment horizontal="right" vertical="top"/>
    </xf>
    <xf numFmtId="0" fontId="8" fillId="0" borderId="0" xfId="0" applyFont="1" applyFill="1" applyAlignment="1">
      <alignment horizontal="right" wrapText="1"/>
    </xf>
    <xf numFmtId="0" fontId="0" fillId="0" borderId="0" xfId="0" applyFill="1" applyAlignment="1">
      <alignment horizontal="right"/>
    </xf>
    <xf numFmtId="0" fontId="8" fillId="0" borderId="0" xfId="0" applyFont="1" applyFill="1" applyAlignment="1">
      <alignment horizontal="right" vertical="top"/>
    </xf>
    <xf numFmtId="0" fontId="3" fillId="0" borderId="0" xfId="0" applyFont="1" applyFill="1" applyBorder="1" applyAlignment="1">
      <alignment horizontal="right" wrapText="1"/>
    </xf>
    <xf numFmtId="0" fontId="10" fillId="0" borderId="0" xfId="0" applyFont="1" applyFill="1" applyAlignment="1">
      <alignment horizontal="right" vertical="top"/>
    </xf>
    <xf numFmtId="0" fontId="0" fillId="0" borderId="0" xfId="0" applyFill="1" applyAlignment="1">
      <alignment horizontal="right" wrapText="1"/>
    </xf>
    <xf numFmtId="0" fontId="0" fillId="0" borderId="0" xfId="0" applyFill="1" applyAlignment="1">
      <alignment horizontal="right" vertical="top"/>
    </xf>
    <xf numFmtId="0" fontId="14" fillId="0" borderId="0" xfId="0" applyFont="1" applyFill="1" applyBorder="1" applyAlignment="1">
      <alignment horizontal="right"/>
    </xf>
    <xf numFmtId="0" fontId="0" fillId="0" borderId="0" xfId="0" applyFill="1" applyAlignment="1">
      <alignment horizontal="right" vertical="top" wrapText="1"/>
    </xf>
    <xf numFmtId="0" fontId="2" fillId="0" borderId="0" xfId="0" applyFont="1" applyFill="1" applyAlignment="1">
      <alignment horizontal="right" vertical="top"/>
    </xf>
    <xf numFmtId="0" fontId="26" fillId="0" borderId="0" xfId="0" applyFont="1" applyFill="1" applyAlignment="1">
      <alignment horizontal="right" wrapText="1"/>
    </xf>
    <xf numFmtId="0" fontId="4" fillId="0" borderId="0" xfId="0" applyFont="1" applyFill="1" applyAlignment="1">
      <alignment horizontal="right" vertical="top" wrapText="1"/>
    </xf>
    <xf numFmtId="171" fontId="14" fillId="0" borderId="0" xfId="0" applyNumberFormat="1" applyFont="1" applyFill="1" applyAlignment="1">
      <alignment horizontal="right"/>
    </xf>
    <xf numFmtId="171" fontId="14" fillId="0" borderId="4" xfId="0" applyNumberFormat="1" applyFont="1" applyFill="1" applyBorder="1" applyAlignment="1">
      <alignment horizontal="right"/>
    </xf>
    <xf numFmtId="171" fontId="14"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0" fontId="8" fillId="0" borderId="0" xfId="0" quotePrefix="1" applyFont="1" applyFill="1" applyAlignment="1">
      <alignment horizontal="right" wrapText="1"/>
    </xf>
    <xf numFmtId="0" fontId="18" fillId="0" borderId="0" xfId="0" applyFont="1" applyFill="1" applyAlignment="1">
      <alignment horizontal="right"/>
    </xf>
    <xf numFmtId="0" fontId="2" fillId="0" borderId="0" xfId="0" applyFont="1" applyFill="1" applyAlignment="1">
      <alignment horizontal="right" vertical="top" wrapText="1"/>
    </xf>
    <xf numFmtId="167" fontId="4" fillId="0" borderId="0" xfId="0" applyNumberFormat="1" applyFont="1" applyFill="1" applyAlignment="1">
      <alignment horizontal="right" wrapText="1"/>
    </xf>
    <xf numFmtId="167" fontId="4" fillId="0" borderId="4" xfId="0" applyNumberFormat="1" applyFont="1" applyFill="1" applyBorder="1" applyAlignment="1">
      <alignment horizontal="right" wrapText="1"/>
    </xf>
    <xf numFmtId="0" fontId="4" fillId="0" borderId="0" xfId="0" applyFont="1" applyFill="1" applyBorder="1" applyAlignment="1">
      <alignment horizontal="right"/>
    </xf>
    <xf numFmtId="0" fontId="2" fillId="0" borderId="0" xfId="0" applyFont="1" applyFill="1" applyBorder="1" applyAlignment="1">
      <alignment horizontal="right"/>
    </xf>
    <xf numFmtId="0" fontId="8" fillId="0" borderId="0" xfId="0" quotePrefix="1" applyFont="1" applyFill="1" applyBorder="1" applyAlignment="1">
      <alignment horizontal="right" wrapText="1"/>
    </xf>
    <xf numFmtId="0" fontId="18" fillId="0" borderId="0" xfId="0" applyFont="1" applyFill="1" applyBorder="1" applyAlignment="1">
      <alignment horizontal="right"/>
    </xf>
    <xf numFmtId="0" fontId="4" fillId="0" borderId="0" xfId="0" applyFont="1" applyFill="1" applyBorder="1" applyAlignment="1">
      <alignment horizontal="right" vertical="top" wrapText="1"/>
    </xf>
    <xf numFmtId="0" fontId="8" fillId="0" borderId="0" xfId="0" applyFont="1" applyFill="1" applyBorder="1" applyAlignment="1">
      <alignment horizontal="right" vertical="top"/>
    </xf>
    <xf numFmtId="0" fontId="2" fillId="0" borderId="0" xfId="0" applyFont="1" applyFill="1" applyBorder="1" applyAlignment="1">
      <alignment horizontal="right" vertical="top" wrapText="1"/>
    </xf>
    <xf numFmtId="0" fontId="0" fillId="0" borderId="0" xfId="0" applyFill="1" applyBorder="1" applyAlignment="1">
      <alignment horizontal="right" vertical="top" wrapText="1"/>
    </xf>
    <xf numFmtId="167" fontId="2" fillId="0" borderId="0" xfId="0" applyNumberFormat="1" applyFont="1" applyFill="1" applyBorder="1" applyAlignment="1">
      <alignment horizontal="right"/>
    </xf>
    <xf numFmtId="0" fontId="19" fillId="0" borderId="0" xfId="0" applyFont="1" applyFill="1" applyBorder="1" applyAlignment="1">
      <alignment horizontal="right"/>
    </xf>
    <xf numFmtId="0" fontId="15" fillId="0" borderId="0" xfId="0" applyFont="1" applyFill="1" applyBorder="1" applyAlignment="1">
      <alignment horizontal="right" vertical="top"/>
    </xf>
    <xf numFmtId="0" fontId="4" fillId="0" borderId="0" xfId="0" applyFont="1" applyFill="1" applyAlignment="1">
      <alignment horizontal="right" vertical="top"/>
    </xf>
    <xf numFmtId="0" fontId="3" fillId="0" borderId="0" xfId="0" applyFont="1" applyFill="1" applyBorder="1" applyAlignment="1">
      <alignment horizontal="right" vertical="top"/>
    </xf>
    <xf numFmtId="0" fontId="4" fillId="0" borderId="0" xfId="0" applyFont="1" applyFill="1" applyAlignment="1">
      <alignment horizontal="left"/>
    </xf>
    <xf numFmtId="0" fontId="0" fillId="0" borderId="0" xfId="0" applyFill="1" applyAlignment="1">
      <alignment horizontal="left"/>
    </xf>
    <xf numFmtId="0" fontId="8" fillId="0" borderId="0" xfId="0" applyFont="1" applyFill="1" applyAlignment="1">
      <alignment horizontal="left" vertical="top"/>
    </xf>
    <xf numFmtId="0" fontId="14" fillId="0" borderId="0" xfId="0" applyFont="1" applyFill="1" applyAlignment="1">
      <alignment horizontal="left"/>
    </xf>
    <xf numFmtId="0" fontId="10" fillId="0" borderId="0" xfId="0" applyFont="1" applyFill="1" applyAlignment="1">
      <alignment horizontal="left" vertical="top"/>
    </xf>
    <xf numFmtId="0" fontId="4" fillId="0" borderId="0" xfId="0" applyFont="1" applyFill="1" applyAlignment="1">
      <alignment horizontal="left" vertical="top"/>
    </xf>
    <xf numFmtId="0" fontId="5" fillId="0" borderId="0" xfId="0" applyFont="1" applyFill="1" applyAlignment="1">
      <alignment horizontal="left"/>
    </xf>
    <xf numFmtId="0" fontId="12" fillId="0" borderId="0" xfId="0" applyFont="1" applyFill="1" applyAlignment="1">
      <alignment horizontal="left" vertical="top"/>
    </xf>
    <xf numFmtId="0" fontId="10" fillId="0" borderId="0" xfId="0" applyFont="1" applyFill="1" applyAlignment="1">
      <alignment horizontal="left"/>
    </xf>
    <xf numFmtId="0" fontId="12" fillId="0" borderId="0" xfId="0" applyFont="1" applyFill="1" applyAlignment="1">
      <alignment horizontal="left"/>
    </xf>
    <xf numFmtId="0" fontId="0" fillId="0" borderId="0" xfId="0" applyFill="1" applyAlignment="1">
      <alignment horizontal="left" wrapText="1"/>
    </xf>
    <xf numFmtId="0" fontId="4" fillId="0" borderId="0" xfId="0" applyNumberFormat="1" applyFont="1" applyFill="1" applyAlignment="1">
      <alignment horizontal="left" wrapText="1"/>
    </xf>
    <xf numFmtId="0" fontId="17" fillId="0" borderId="0" xfId="0" applyFont="1" applyFill="1" applyAlignment="1">
      <alignment horizontal="left" vertical="top"/>
    </xf>
    <xf numFmtId="0" fontId="17" fillId="0" borderId="0" xfId="0" applyFont="1" applyFill="1" applyAlignment="1">
      <alignment horizontal="left"/>
    </xf>
    <xf numFmtId="0" fontId="18" fillId="0" borderId="0" xfId="0" applyFont="1" applyFill="1" applyAlignment="1">
      <alignment horizontal="left"/>
    </xf>
    <xf numFmtId="6" fontId="14" fillId="0" borderId="0" xfId="0" applyNumberFormat="1" applyFont="1" applyFill="1" applyAlignment="1">
      <alignment horizontal="left"/>
    </xf>
    <xf numFmtId="0" fontId="10" fillId="0" borderId="0" xfId="0" applyNumberFormat="1" applyFont="1" applyFill="1" applyAlignment="1">
      <alignment horizontal="left" vertical="top"/>
    </xf>
    <xf numFmtId="0" fontId="2" fillId="0" borderId="0" xfId="0" applyNumberFormat="1" applyFont="1" applyFill="1" applyAlignment="1">
      <alignment horizontal="left"/>
    </xf>
    <xf numFmtId="0" fontId="4" fillId="0" borderId="0" xfId="0" applyNumberFormat="1" applyFont="1" applyFill="1" applyAlignment="1">
      <alignment horizontal="left"/>
    </xf>
    <xf numFmtId="0" fontId="0" fillId="0" borderId="0" xfId="0" applyNumberFormat="1" applyFill="1" applyAlignment="1">
      <alignment horizontal="left"/>
    </xf>
    <xf numFmtId="0" fontId="0" fillId="0" borderId="0" xfId="0" applyNumberFormat="1" applyAlignment="1">
      <alignment horizontal="left"/>
    </xf>
    <xf numFmtId="0" fontId="8" fillId="0" borderId="0" xfId="0" applyNumberFormat="1" applyFont="1" applyFill="1" applyAlignment="1">
      <alignment horizontal="left" vertical="top"/>
    </xf>
    <xf numFmtId="0" fontId="14" fillId="0" borderId="0" xfId="0" applyNumberFormat="1" applyFont="1" applyFill="1" applyAlignment="1">
      <alignment horizontal="left"/>
    </xf>
    <xf numFmtId="0" fontId="27" fillId="0" borderId="0" xfId="0" applyNumberFormat="1" applyFont="1" applyAlignment="1">
      <alignment horizontal="left"/>
    </xf>
    <xf numFmtId="0" fontId="4" fillId="0" borderId="0" xfId="0" applyNumberFormat="1" applyFont="1" applyAlignment="1">
      <alignment horizontal="left"/>
    </xf>
    <xf numFmtId="164" fontId="21" fillId="0" borderId="5" xfId="3" applyNumberFormat="1" applyFont="1" applyFill="1" applyBorder="1" applyProtection="1"/>
    <xf numFmtId="0" fontId="2" fillId="0" borderId="0" xfId="14" applyFont="1" applyBorder="1" applyAlignment="1"/>
    <xf numFmtId="41" fontId="4" fillId="0" borderId="0" xfId="6" applyNumberFormat="1" applyFont="1" applyFill="1" applyBorder="1" applyAlignment="1">
      <alignment horizontal="right"/>
    </xf>
    <xf numFmtId="41" fontId="4" fillId="0" borderId="0" xfId="0" applyNumberFormat="1" applyFont="1" applyFill="1" applyAlignment="1">
      <alignment horizontal="right"/>
    </xf>
    <xf numFmtId="41" fontId="0" fillId="0" borderId="0" xfId="0" applyNumberFormat="1" applyFill="1" applyBorder="1" applyAlignment="1">
      <alignment horizontal="right"/>
    </xf>
    <xf numFmtId="41" fontId="2" fillId="0" borderId="0" xfId="0" applyNumberFormat="1" applyFont="1" applyFill="1" applyBorder="1" applyAlignment="1">
      <alignment horizontal="right"/>
    </xf>
    <xf numFmtId="167" fontId="0" fillId="0" borderId="0" xfId="0" applyNumberFormat="1" applyBorder="1"/>
    <xf numFmtId="167" fontId="0" fillId="0" borderId="0" xfId="0" applyNumberFormat="1"/>
    <xf numFmtId="0" fontId="20" fillId="0" borderId="0" xfId="0" applyFont="1" applyFill="1" applyBorder="1" applyAlignment="1">
      <alignment horizontal="center"/>
    </xf>
    <xf numFmtId="0" fontId="20" fillId="0" borderId="0" xfId="0" applyFont="1" applyFill="1" applyBorder="1" applyAlignment="1">
      <alignment horizontal="center" wrapText="1"/>
    </xf>
    <xf numFmtId="0" fontId="20" fillId="0" borderId="0" xfId="0" applyFont="1" applyBorder="1" applyAlignment="1">
      <alignment horizontal="center" wrapText="1"/>
    </xf>
    <xf numFmtId="165" fontId="21" fillId="0" borderId="0" xfId="0" applyNumberFormat="1" applyFont="1" applyFill="1" applyBorder="1" applyAlignment="1">
      <alignment horizontal="right"/>
    </xf>
    <xf numFmtId="0" fontId="21" fillId="0" borderId="0" xfId="0" applyFont="1" applyBorder="1" applyAlignment="1">
      <alignment horizontal="right"/>
    </xf>
    <xf numFmtId="167" fontId="21" fillId="0" borderId="0" xfId="2" applyNumberFormat="1" applyFont="1" applyFill="1" applyAlignment="1">
      <alignment horizontal="right"/>
    </xf>
    <xf numFmtId="41" fontId="21" fillId="0" borderId="0" xfId="2" applyNumberFormat="1" applyFont="1" applyBorder="1" applyAlignment="1">
      <alignment horizontal="right"/>
    </xf>
    <xf numFmtId="167" fontId="21" fillId="0" borderId="0" xfId="2" applyNumberFormat="1" applyFont="1" applyFill="1" applyBorder="1" applyAlignment="1">
      <alignment horizontal="right"/>
    </xf>
    <xf numFmtId="167" fontId="21" fillId="0" borderId="0" xfId="2" applyNumberFormat="1" applyFont="1" applyBorder="1" applyAlignment="1">
      <alignment horizontal="right"/>
    </xf>
    <xf numFmtId="167" fontId="21" fillId="0" borderId="4" xfId="2" applyNumberFormat="1" applyFont="1" applyFill="1" applyBorder="1" applyAlignment="1">
      <alignment horizontal="right"/>
    </xf>
    <xf numFmtId="167" fontId="21" fillId="0" borderId="6" xfId="2" applyNumberFormat="1" applyFont="1" applyFill="1" applyBorder="1" applyAlignment="1">
      <alignment horizontal="right"/>
    </xf>
    <xf numFmtId="167" fontId="21" fillId="0" borderId="6" xfId="2" applyNumberFormat="1" applyFont="1" applyBorder="1" applyAlignment="1">
      <alignment horizontal="right"/>
    </xf>
    <xf numFmtId="171" fontId="21" fillId="0" borderId="0" xfId="2" applyNumberFormat="1" applyFont="1" applyBorder="1" applyAlignment="1">
      <alignment horizontal="center"/>
    </xf>
    <xf numFmtId="171" fontId="21" fillId="0" borderId="0" xfId="2" applyNumberFormat="1" applyFont="1" applyBorder="1" applyAlignment="1">
      <alignment horizontal="right"/>
    </xf>
    <xf numFmtId="171" fontId="21" fillId="0" borderId="0" xfId="0" applyNumberFormat="1" applyFont="1" applyAlignment="1">
      <alignment horizontal="center"/>
    </xf>
    <xf numFmtId="171" fontId="21" fillId="0" borderId="0" xfId="0" applyNumberFormat="1" applyFont="1" applyAlignment="1">
      <alignment horizontal="right"/>
    </xf>
    <xf numFmtId="171" fontId="21" fillId="0" borderId="3" xfId="0" applyNumberFormat="1" applyFont="1" applyBorder="1" applyAlignment="1">
      <alignment horizontal="center"/>
    </xf>
    <xf numFmtId="0" fontId="21" fillId="0" borderId="0" xfId="0" applyFont="1"/>
    <xf numFmtId="0" fontId="20" fillId="0" borderId="0" xfId="0" applyFont="1"/>
    <xf numFmtId="0" fontId="21" fillId="0" borderId="0" xfId="0" applyFont="1" applyFill="1"/>
    <xf numFmtId="167" fontId="0" fillId="0" borderId="0" xfId="0" applyNumberFormat="1" applyFill="1" applyAlignment="1">
      <alignment horizontal="right" vertical="center"/>
    </xf>
    <xf numFmtId="0" fontId="21" fillId="0" borderId="0" xfId="0" applyFont="1" applyAlignment="1">
      <alignment horizontal="center"/>
    </xf>
    <xf numFmtId="167" fontId="21" fillId="0" borderId="0" xfId="0" applyNumberFormat="1" applyFont="1" applyFill="1" applyAlignment="1">
      <alignment horizontal="right"/>
    </xf>
    <xf numFmtId="167" fontId="21" fillId="0" borderId="0" xfId="0" applyNumberFormat="1" applyFont="1" applyBorder="1" applyAlignment="1">
      <alignment horizontal="right"/>
    </xf>
    <xf numFmtId="167" fontId="21" fillId="0" borderId="4" xfId="2" applyNumberFormat="1" applyFont="1" applyBorder="1" applyAlignment="1">
      <alignment horizontal="right"/>
    </xf>
    <xf numFmtId="167" fontId="21" fillId="0" borderId="5" xfId="2" applyNumberFormat="1" applyFont="1" applyBorder="1" applyAlignment="1">
      <alignment horizontal="right"/>
    </xf>
    <xf numFmtId="0" fontId="21" fillId="0" borderId="0" xfId="0" applyFont="1" applyAlignment="1">
      <alignment horizontal="right"/>
    </xf>
    <xf numFmtId="0" fontId="20" fillId="0" borderId="0" xfId="0" applyFont="1" applyAlignment="1">
      <alignment horizontal="center"/>
    </xf>
    <xf numFmtId="0" fontId="20" fillId="0" borderId="0" xfId="0" applyFont="1" applyAlignment="1">
      <alignment horizontal="center" wrapText="1"/>
    </xf>
    <xf numFmtId="0" fontId="6" fillId="0" borderId="0" xfId="0" applyFont="1"/>
    <xf numFmtId="0" fontId="3" fillId="0" borderId="0" xfId="0" applyFont="1" applyFill="1" applyAlignment="1">
      <alignment horizontal="right"/>
    </xf>
    <xf numFmtId="171" fontId="2" fillId="0" borderId="0" xfId="0" applyNumberFormat="1" applyFont="1" applyFill="1" applyBorder="1" applyAlignment="1">
      <alignment horizontal="right" wrapText="1"/>
    </xf>
    <xf numFmtId="171" fontId="14" fillId="0" borderId="0" xfId="0" applyNumberFormat="1" applyFont="1" applyFill="1" applyBorder="1" applyAlignment="1">
      <alignment horizontal="right" wrapText="1"/>
    </xf>
    <xf numFmtId="43" fontId="4" fillId="0" borderId="0" xfId="0" applyNumberFormat="1" applyFont="1" applyFill="1" applyBorder="1" applyAlignment="1">
      <alignment horizontal="right" wrapText="1"/>
    </xf>
    <xf numFmtId="171" fontId="21" fillId="0" borderId="0" xfId="2" applyNumberFormat="1" applyFont="1" applyFill="1" applyBorder="1" applyAlignment="1">
      <alignment horizontal="right"/>
    </xf>
    <xf numFmtId="171" fontId="21" fillId="0" borderId="0" xfId="0" applyNumberFormat="1" applyFont="1" applyFill="1" applyAlignment="1">
      <alignment horizontal="right"/>
    </xf>
    <xf numFmtId="171" fontId="21" fillId="0" borderId="3" xfId="0" applyNumberFormat="1" applyFont="1" applyFill="1" applyBorder="1" applyAlignment="1">
      <alignment horizontal="center"/>
    </xf>
    <xf numFmtId="0" fontId="22" fillId="0" borderId="0" xfId="0" applyFont="1" applyFill="1" applyAlignment="1">
      <alignment horizontal="right"/>
    </xf>
    <xf numFmtId="0" fontId="25" fillId="0" borderId="0" xfId="0" applyFont="1" applyFill="1" applyAlignment="1">
      <alignment horizontal="right"/>
    </xf>
    <xf numFmtId="0" fontId="6" fillId="0" borderId="0" xfId="0" applyFont="1" applyFill="1" applyAlignment="1">
      <alignment vertical="top"/>
    </xf>
    <xf numFmtId="0" fontId="21" fillId="0" borderId="0" xfId="0" applyFont="1" applyFill="1" applyAlignment="1">
      <alignment horizontal="right"/>
    </xf>
    <xf numFmtId="167" fontId="21" fillId="0" borderId="5" xfId="2" applyNumberFormat="1" applyFont="1" applyFill="1" applyBorder="1" applyAlignment="1">
      <alignment horizontal="right"/>
    </xf>
    <xf numFmtId="0" fontId="4" fillId="0" borderId="0" xfId="0" applyFont="1" applyFill="1" applyAlignment="1">
      <alignment horizontal="right"/>
    </xf>
    <xf numFmtId="0" fontId="0" fillId="0" borderId="0" xfId="0" applyFill="1" applyAlignment="1"/>
    <xf numFmtId="49" fontId="0" fillId="0" borderId="0" xfId="0" quotePrefix="1" applyNumberFormat="1"/>
    <xf numFmtId="168" fontId="2" fillId="0" borderId="0" xfId="0" quotePrefix="1" applyNumberFormat="1" applyFont="1" applyFill="1" applyBorder="1" applyAlignment="1" applyProtection="1">
      <alignment vertical="center"/>
    </xf>
    <xf numFmtId="0" fontId="0" fillId="0" borderId="0" xfId="0" quotePrefix="1" applyNumberFormat="1"/>
    <xf numFmtId="0" fontId="0" fillId="0" borderId="0" xfId="0" applyNumberFormat="1"/>
    <xf numFmtId="0" fontId="3" fillId="0" borderId="0" xfId="0" applyNumberFormat="1" applyFont="1"/>
    <xf numFmtId="168" fontId="3" fillId="0" borderId="0" xfId="0" quotePrefix="1" applyNumberFormat="1" applyFont="1" applyFill="1" applyBorder="1" applyAlignment="1" applyProtection="1">
      <alignment vertical="center"/>
    </xf>
    <xf numFmtId="0" fontId="2" fillId="0" borderId="0" xfId="0" applyFont="1" applyAlignment="1">
      <alignment horizontal="right"/>
    </xf>
    <xf numFmtId="0" fontId="61" fillId="0" borderId="0" xfId="18" applyFont="1" applyAlignment="1">
      <alignment horizontal="left" wrapText="1"/>
    </xf>
    <xf numFmtId="0" fontId="3" fillId="2" borderId="0" xfId="0" applyFont="1" applyFill="1" applyAlignment="1">
      <alignment vertical="center" wrapText="1"/>
    </xf>
    <xf numFmtId="0" fontId="0" fillId="2" borderId="0" xfId="0" applyFill="1" applyAlignment="1">
      <alignment vertical="center" wrapText="1"/>
    </xf>
    <xf numFmtId="167" fontId="68" fillId="0" borderId="3" xfId="0" applyNumberFormat="1" applyFont="1" applyFill="1" applyBorder="1" applyAlignment="1">
      <alignment horizontal="right" vertical="center"/>
    </xf>
    <xf numFmtId="0" fontId="68" fillId="0" borderId="0" xfId="0" applyFont="1" applyFill="1" applyBorder="1" applyAlignment="1">
      <alignment horizontal="right" vertical="center"/>
    </xf>
    <xf numFmtId="167" fontId="68" fillId="0" borderId="0" xfId="0" applyNumberFormat="1" applyFont="1" applyFill="1" applyBorder="1" applyAlignment="1">
      <alignment horizontal="right" vertical="center"/>
    </xf>
    <xf numFmtId="171" fontId="68" fillId="0" borderId="0" xfId="0" applyNumberFormat="1" applyFont="1" applyFill="1" applyAlignment="1">
      <alignment horizontal="right" vertical="center"/>
    </xf>
    <xf numFmtId="3" fontId="68" fillId="0" borderId="3" xfId="0" applyNumberFormat="1" applyFont="1" applyFill="1" applyBorder="1" applyAlignment="1">
      <alignment horizontal="right" vertical="center"/>
    </xf>
    <xf numFmtId="3" fontId="68" fillId="0" borderId="3" xfId="0" applyNumberFormat="1" applyFont="1" applyBorder="1" applyAlignment="1">
      <alignment horizontal="right" vertical="center"/>
    </xf>
    <xf numFmtId="0" fontId="68" fillId="0" borderId="0" xfId="0" applyFont="1" applyBorder="1" applyAlignment="1">
      <alignment horizontal="right" vertical="center"/>
    </xf>
    <xf numFmtId="167" fontId="68" fillId="0" borderId="0" xfId="0" applyNumberFormat="1" applyFont="1" applyBorder="1" applyAlignment="1">
      <alignment horizontal="right" vertical="center"/>
    </xf>
    <xf numFmtId="171" fontId="68" fillId="0" borderId="0" xfId="0" applyNumberFormat="1" applyFont="1" applyBorder="1" applyAlignment="1">
      <alignment horizontal="right" vertical="center"/>
    </xf>
    <xf numFmtId="3" fontId="0" fillId="0" borderId="0" xfId="0" applyNumberFormat="1" applyAlignment="1">
      <alignment horizontal="right"/>
    </xf>
    <xf numFmtId="3" fontId="0" fillId="0" borderId="3" xfId="0" applyNumberFormat="1" applyBorder="1" applyAlignment="1">
      <alignment horizontal="right"/>
    </xf>
    <xf numFmtId="3" fontId="2" fillId="0" borderId="5" xfId="0" applyNumberFormat="1" applyFont="1" applyFill="1" applyBorder="1" applyAlignment="1">
      <alignment horizontal="right"/>
    </xf>
    <xf numFmtId="3" fontId="4" fillId="0" borderId="5" xfId="0" applyNumberFormat="1" applyFont="1" applyFill="1" applyBorder="1" applyAlignment="1">
      <alignment horizontal="right"/>
    </xf>
    <xf numFmtId="41" fontId="0" fillId="0" borderId="5" xfId="0" applyNumberFormat="1" applyFill="1" applyBorder="1" applyAlignment="1">
      <alignment horizontal="right"/>
    </xf>
    <xf numFmtId="3" fontId="0" fillId="0" borderId="5" xfId="0" applyNumberFormat="1" applyFill="1" applyBorder="1" applyAlignment="1">
      <alignment horizontal="right"/>
    </xf>
    <xf numFmtId="0" fontId="22" fillId="0" borderId="0" xfId="0" applyFont="1" applyFill="1" applyAlignment="1">
      <alignment vertical="top"/>
    </xf>
    <xf numFmtId="0" fontId="62" fillId="0" borderId="0" xfId="0" applyFont="1" applyAlignment="1">
      <alignment vertical="top"/>
    </xf>
    <xf numFmtId="0" fontId="3" fillId="3" borderId="0" xfId="0" applyFont="1" applyFill="1" applyBorder="1" applyAlignment="1">
      <alignment horizontal="center"/>
    </xf>
    <xf numFmtId="0" fontId="2" fillId="3" borderId="0" xfId="0" applyFont="1" applyFill="1"/>
    <xf numFmtId="171" fontId="2" fillId="3" borderId="0" xfId="17" applyNumberFormat="1" applyFill="1" applyAlignment="1">
      <alignment horizontal="right"/>
    </xf>
    <xf numFmtId="0" fontId="24" fillId="3" borderId="0" xfId="0" applyFont="1" applyFill="1"/>
    <xf numFmtId="171" fontId="12" fillId="3" borderId="0" xfId="17" applyNumberFormat="1" applyFont="1" applyFill="1" applyAlignment="1">
      <alignment horizontal="right"/>
    </xf>
    <xf numFmtId="0" fontId="70" fillId="3" borderId="0" xfId="0" applyFont="1" applyFill="1"/>
    <xf numFmtId="171" fontId="2" fillId="0" borderId="0" xfId="17" applyNumberFormat="1" applyFill="1" applyAlignment="1">
      <alignment horizontal="right"/>
    </xf>
    <xf numFmtId="0" fontId="2" fillId="2" borderId="0" xfId="0" applyFont="1" applyFill="1"/>
    <xf numFmtId="0" fontId="2" fillId="2" borderId="0" xfId="0" applyFont="1" applyFill="1" applyAlignment="1">
      <alignment horizontal="center"/>
    </xf>
    <xf numFmtId="171" fontId="2" fillId="2" borderId="6" xfId="17" applyNumberFormat="1" applyFont="1" applyFill="1" applyBorder="1" applyAlignment="1">
      <alignment horizontal="right"/>
    </xf>
    <xf numFmtId="171" fontId="2" fillId="0" borderId="0" xfId="17" applyNumberFormat="1" applyFill="1" applyBorder="1" applyAlignment="1">
      <alignment horizontal="right"/>
    </xf>
    <xf numFmtId="171" fontId="2" fillId="0" borderId="0" xfId="17" applyNumberFormat="1" applyBorder="1" applyAlignment="1">
      <alignment horizontal="right"/>
    </xf>
    <xf numFmtId="0" fontId="24" fillId="0" borderId="0" xfId="0" applyFont="1"/>
    <xf numFmtId="171" fontId="24" fillId="0" borderId="0" xfId="17" applyNumberFormat="1" applyFont="1" applyFill="1" applyAlignment="1">
      <alignment horizontal="right"/>
    </xf>
    <xf numFmtId="171" fontId="24" fillId="0" borderId="0" xfId="17" applyNumberFormat="1" applyFont="1" applyBorder="1" applyAlignment="1">
      <alignment horizontal="right"/>
    </xf>
    <xf numFmtId="171" fontId="2" fillId="0" borderId="6" xfId="3" applyNumberFormat="1" applyFont="1" applyFill="1" applyBorder="1" applyAlignment="1">
      <alignment horizontal="right"/>
    </xf>
    <xf numFmtId="171" fontId="0" fillId="0" borderId="0" xfId="0" applyNumberFormat="1" applyAlignment="1">
      <alignment horizontal="right"/>
    </xf>
    <xf numFmtId="0" fontId="2" fillId="0" borderId="0" xfId="0" applyFont="1" applyAlignment="1">
      <alignment horizontal="left" vertical="top" wrapText="1"/>
    </xf>
    <xf numFmtId="171" fontId="2" fillId="3" borderId="0" xfId="17" applyNumberFormat="1" applyFill="1" applyAlignment="1">
      <alignment horizontal="left"/>
    </xf>
    <xf numFmtId="171" fontId="2" fillId="3" borderId="0" xfId="17" applyNumberFormat="1" applyFill="1" applyBorder="1" applyAlignment="1">
      <alignment horizontal="right"/>
    </xf>
    <xf numFmtId="171" fontId="2" fillId="0" borderId="6" xfId="17" applyNumberFormat="1" applyFont="1" applyFill="1" applyBorder="1" applyAlignment="1">
      <alignment horizontal="right"/>
    </xf>
    <xf numFmtId="171" fontId="2" fillId="3" borderId="6" xfId="17" applyNumberFormat="1" applyFont="1" applyFill="1" applyBorder="1" applyAlignment="1">
      <alignment horizontal="right"/>
    </xf>
    <xf numFmtId="0" fontId="2" fillId="0" borderId="0" xfId="0" applyFont="1" applyAlignment="1">
      <alignment vertical="top" wrapText="1"/>
    </xf>
    <xf numFmtId="0" fontId="2" fillId="3" borderId="0" xfId="0" applyFont="1" applyFill="1" applyAlignment="1">
      <alignment vertical="top" wrapText="1"/>
    </xf>
    <xf numFmtId="0" fontId="2" fillId="3" borderId="0" xfId="0" applyFont="1" applyFill="1" applyAlignment="1">
      <alignment horizontal="center" vertical="center" wrapText="1"/>
    </xf>
    <xf numFmtId="171" fontId="2" fillId="2" borderId="0" xfId="17" applyNumberFormat="1" applyFont="1" applyFill="1" applyBorder="1" applyAlignment="1">
      <alignment horizontal="right"/>
    </xf>
    <xf numFmtId="171" fontId="2" fillId="2" borderId="0" xfId="17" applyNumberFormat="1" applyFill="1" applyBorder="1" applyAlignment="1">
      <alignment horizontal="right"/>
    </xf>
    <xf numFmtId="0" fontId="2" fillId="2" borderId="0" xfId="0" applyFont="1" applyFill="1" applyAlignment="1">
      <alignment horizontal="center" vertical="center" wrapText="1"/>
    </xf>
    <xf numFmtId="171" fontId="2" fillId="2" borderId="3" xfId="3" applyNumberFormat="1" applyFont="1" applyFill="1" applyBorder="1" applyAlignment="1">
      <alignment horizontal="right"/>
    </xf>
    <xf numFmtId="3" fontId="0" fillId="0" borderId="0" xfId="0" applyNumberFormat="1" applyBorder="1" applyAlignment="1">
      <alignment horizontal="right"/>
    </xf>
    <xf numFmtId="0" fontId="21" fillId="0" borderId="0" xfId="0" applyFont="1" applyAlignment="1">
      <alignment vertical="center"/>
    </xf>
    <xf numFmtId="167" fontId="3" fillId="0" borderId="0" xfId="0" applyNumberFormat="1" applyFont="1" applyFill="1" applyAlignment="1">
      <alignment horizontal="center" wrapText="1"/>
    </xf>
    <xf numFmtId="167" fontId="3" fillId="0" borderId="0" xfId="0" applyNumberFormat="1" applyFont="1" applyFill="1" applyBorder="1" applyAlignment="1">
      <alignment horizontal="center" wrapText="1"/>
    </xf>
    <xf numFmtId="3" fontId="3" fillId="0" borderId="0" xfId="0" applyNumberFormat="1" applyFont="1" applyFill="1" applyAlignment="1">
      <alignment horizontal="center"/>
    </xf>
    <xf numFmtId="41" fontId="0" fillId="0" borderId="0" xfId="0" applyNumberFormat="1" applyFill="1"/>
    <xf numFmtId="41" fontId="0" fillId="0" borderId="0" xfId="0" applyNumberFormat="1" applyFill="1" applyBorder="1"/>
    <xf numFmtId="0" fontId="2" fillId="0" borderId="0" xfId="0" applyFont="1" applyFill="1" applyBorder="1"/>
    <xf numFmtId="41" fontId="2" fillId="0" borderId="5" xfId="0" applyNumberFormat="1" applyFont="1" applyFill="1" applyBorder="1"/>
    <xf numFmtId="0" fontId="3" fillId="0" borderId="0" xfId="0" applyFont="1" applyFill="1" applyBorder="1" applyAlignment="1">
      <alignment horizontal="left" vertical="top"/>
    </xf>
    <xf numFmtId="0" fontId="2" fillId="0" borderId="0" xfId="0" applyFont="1" applyFill="1" applyBorder="1" applyAlignment="1">
      <alignment horizontal="left"/>
    </xf>
    <xf numFmtId="0" fontId="0" fillId="0" borderId="0" xfId="0" applyFill="1" applyBorder="1" applyAlignment="1">
      <alignment horizontal="left"/>
    </xf>
    <xf numFmtId="3" fontId="3" fillId="0" borderId="0" xfId="0" applyNumberFormat="1" applyFont="1" applyFill="1" applyBorder="1" applyAlignment="1">
      <alignment horizontal="center" wrapText="1"/>
    </xf>
    <xf numFmtId="167" fontId="3" fillId="0" borderId="0" xfId="0" applyNumberFormat="1" applyFont="1" applyFill="1" applyBorder="1" applyAlignment="1">
      <alignment horizontal="center"/>
    </xf>
    <xf numFmtId="0" fontId="3" fillId="0" borderId="0" xfId="0" applyNumberFormat="1" applyFont="1" applyFill="1" applyAlignment="1">
      <alignment horizontal="left" vertical="top"/>
    </xf>
    <xf numFmtId="0" fontId="28" fillId="0" borderId="0" xfId="0" applyFont="1" applyBorder="1"/>
    <xf numFmtId="0" fontId="28" fillId="0" borderId="0" xfId="0" applyFont="1" applyBorder="1" applyAlignment="1">
      <alignment horizontal="left"/>
    </xf>
    <xf numFmtId="0" fontId="28" fillId="0" borderId="0" xfId="0" applyFont="1" applyFill="1" applyBorder="1" applyAlignment="1">
      <alignment horizontal="right"/>
    </xf>
    <xf numFmtId="0" fontId="2" fillId="0" borderId="0" xfId="0" applyFont="1" applyBorder="1" applyAlignment="1">
      <alignment horizontal="left"/>
    </xf>
    <xf numFmtId="171" fontId="2" fillId="0" borderId="0" xfId="0" applyNumberFormat="1" applyFont="1" applyFill="1" applyBorder="1" applyAlignment="1">
      <alignment horizontal="right"/>
    </xf>
    <xf numFmtId="41" fontId="28" fillId="0" borderId="0" xfId="0" applyNumberFormat="1" applyFont="1" applyFill="1" applyBorder="1" applyAlignment="1">
      <alignment horizontal="right"/>
    </xf>
    <xf numFmtId="171" fontId="0" fillId="0" borderId="5" xfId="0" applyNumberFormat="1" applyFill="1" applyBorder="1" applyAlignment="1">
      <alignment horizontal="right"/>
    </xf>
    <xf numFmtId="171" fontId="68" fillId="0" borderId="5" xfId="0" applyNumberFormat="1" applyFont="1" applyFill="1" applyBorder="1" applyAlignment="1">
      <alignment horizontal="right"/>
    </xf>
    <xf numFmtId="0" fontId="3" fillId="3" borderId="0" xfId="0" applyFont="1" applyFill="1"/>
    <xf numFmtId="171" fontId="2" fillId="0" borderId="0" xfId="17" applyNumberFormat="1" applyFont="1" applyFill="1" applyAlignment="1">
      <alignment horizontal="right"/>
    </xf>
    <xf numFmtId="0" fontId="71" fillId="0" borderId="0" xfId="0" quotePrefix="1" applyFont="1" applyFill="1"/>
    <xf numFmtId="3" fontId="10" fillId="0" borderId="0" xfId="0" applyNumberFormat="1" applyFont="1" applyFill="1" applyBorder="1" applyAlignment="1">
      <alignment horizontal="right" vertical="top"/>
    </xf>
    <xf numFmtId="43" fontId="0" fillId="0" borderId="0" xfId="0" applyNumberFormat="1" applyAlignment="1">
      <alignment horizontal="right"/>
    </xf>
    <xf numFmtId="171" fontId="12" fillId="0" borderId="0" xfId="17" applyNumberFormat="1" applyFont="1" applyFill="1" applyAlignment="1">
      <alignment horizontal="right"/>
    </xf>
    <xf numFmtId="0" fontId="72" fillId="0" borderId="0" xfId="14" applyFont="1" applyFill="1"/>
    <xf numFmtId="0" fontId="73" fillId="0" borderId="0" xfId="14" applyFont="1" applyFill="1"/>
    <xf numFmtId="0" fontId="73" fillId="0" borderId="0" xfId="14" quotePrefix="1" applyFont="1" applyFill="1"/>
    <xf numFmtId="0" fontId="73" fillId="0" borderId="0" xfId="14" applyFont="1" applyFill="1" applyAlignment="1">
      <alignment horizontal="right"/>
    </xf>
    <xf numFmtId="14" fontId="73" fillId="0" borderId="0" xfId="14" applyNumberFormat="1" applyFont="1" applyFill="1"/>
    <xf numFmtId="171" fontId="0" fillId="0" borderId="0" xfId="0" applyNumberFormat="1"/>
    <xf numFmtId="174" fontId="14" fillId="0" borderId="0" xfId="0" applyNumberFormat="1" applyFont="1" applyFill="1" applyBorder="1" applyAlignment="1">
      <alignment horizontal="right"/>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wrapText="1"/>
    </xf>
    <xf numFmtId="0" fontId="4" fillId="0" borderId="0" xfId="0" applyFont="1" applyFill="1" applyAlignment="1">
      <alignment vertical="top" wrapText="1"/>
    </xf>
    <xf numFmtId="0" fontId="4" fillId="0" borderId="0" xfId="0" applyFont="1" applyFill="1" applyAlignment="1">
      <alignment horizontal="left" wrapText="1"/>
    </xf>
    <xf numFmtId="0" fontId="2" fillId="0" borderId="0" xfId="0" quotePrefix="1" applyFont="1" applyFill="1" applyAlignment="1">
      <alignment horizontal="left" wrapText="1"/>
    </xf>
    <xf numFmtId="4" fontId="0" fillId="0" borderId="29" xfId="0" applyNumberFormat="1" applyFont="1" applyBorder="1" applyAlignment="1">
      <alignment horizontal="right"/>
    </xf>
    <xf numFmtId="0" fontId="0" fillId="6" borderId="0" xfId="0" applyFill="1"/>
    <xf numFmtId="4" fontId="0" fillId="0" borderId="29" xfId="0" applyNumberFormat="1" applyFont="1" applyFill="1" applyBorder="1" applyAlignment="1">
      <alignment horizontal="right"/>
    </xf>
    <xf numFmtId="0" fontId="27" fillId="0" borderId="0" xfId="0" applyFont="1" applyFill="1" applyBorder="1"/>
    <xf numFmtId="171" fontId="2" fillId="0" borderId="5" xfId="0" applyNumberFormat="1" applyFont="1" applyFill="1" applyBorder="1" applyAlignment="1">
      <alignment horizontal="right"/>
    </xf>
    <xf numFmtId="41" fontId="27" fillId="0" borderId="0" xfId="0" applyNumberFormat="1" applyFont="1" applyFill="1" applyBorder="1"/>
    <xf numFmtId="41" fontId="2" fillId="0" borderId="5" xfId="0" applyNumberFormat="1" applyFont="1" applyFill="1" applyBorder="1" applyAlignment="1">
      <alignment horizontal="right"/>
    </xf>
    <xf numFmtId="0" fontId="0" fillId="6" borderId="0" xfId="0" applyFill="1" applyAlignment="1">
      <alignment horizontal="right"/>
    </xf>
    <xf numFmtId="0" fontId="0" fillId="6" borderId="0" xfId="0" applyFill="1" applyBorder="1" applyAlignment="1">
      <alignment horizontal="right"/>
    </xf>
    <xf numFmtId="0" fontId="28" fillId="0" borderId="0" xfId="0" applyFont="1" applyFill="1" applyBorder="1" applyAlignment="1">
      <alignment horizontal="left"/>
    </xf>
    <xf numFmtId="0" fontId="28" fillId="0" borderId="0" xfId="0" applyFont="1" applyFill="1" applyBorder="1"/>
    <xf numFmtId="165" fontId="21" fillId="0" borderId="5" xfId="2" applyNumberFormat="1" applyFont="1" applyFill="1" applyBorder="1" applyAlignment="1">
      <alignment horizontal="right"/>
    </xf>
    <xf numFmtId="0" fontId="0" fillId="0" borderId="7" xfId="0" applyFill="1" applyBorder="1"/>
    <xf numFmtId="0" fontId="3" fillId="0" borderId="7" xfId="0" applyFont="1" applyFill="1" applyBorder="1"/>
    <xf numFmtId="0" fontId="3" fillId="0" borderId="7" xfId="0" applyFont="1" applyFill="1" applyBorder="1" applyAlignment="1">
      <alignment horizontal="center"/>
    </xf>
    <xf numFmtId="41" fontId="0" fillId="0" borderId="7" xfId="0" applyNumberFormat="1" applyFill="1" applyBorder="1"/>
    <xf numFmtId="0" fontId="0" fillId="0" borderId="0" xfId="0" applyAlignment="1"/>
    <xf numFmtId="0" fontId="2" fillId="0" borderId="0" xfId="14" applyFont="1" applyFill="1" applyBorder="1" applyAlignment="1">
      <alignment horizontal="left" wrapText="1"/>
    </xf>
    <xf numFmtId="0" fontId="36" fillId="0" borderId="0" xfId="14" applyFont="1" applyBorder="1" applyAlignment="1"/>
    <xf numFmtId="0" fontId="2" fillId="0" borderId="0" xfId="14" applyFont="1" applyBorder="1" applyAlignment="1"/>
    <xf numFmtId="0" fontId="36" fillId="0" borderId="0" xfId="14" applyFont="1" applyFill="1" applyBorder="1" applyAlignment="1">
      <alignment horizontal="left"/>
    </xf>
    <xf numFmtId="167" fontId="2" fillId="0" borderId="5" xfId="0" applyNumberFormat="1" applyFont="1" applyFill="1" applyBorder="1"/>
    <xf numFmtId="0" fontId="9" fillId="0" borderId="0" xfId="11" applyFill="1" applyBorder="1" applyAlignment="1" applyProtection="1"/>
    <xf numFmtId="0" fontId="0" fillId="0" borderId="0" xfId="0" applyAlignment="1"/>
    <xf numFmtId="0" fontId="20" fillId="0" borderId="0" xfId="14" applyFont="1" applyFill="1" applyBorder="1" applyAlignment="1"/>
    <xf numFmtId="0" fontId="20" fillId="0" borderId="0" xfId="14" applyFont="1" applyBorder="1" applyAlignment="1"/>
    <xf numFmtId="0" fontId="4" fillId="0" borderId="0" xfId="14" applyBorder="1" applyAlignment="1"/>
    <xf numFmtId="0" fontId="36" fillId="0" borderId="0" xfId="14" applyFont="1" applyFill="1" applyBorder="1" applyAlignment="1">
      <alignment horizontal="left"/>
    </xf>
    <xf numFmtId="0" fontId="20" fillId="0" borderId="0" xfId="14" applyFont="1" applyFill="1" applyBorder="1" applyAlignment="1">
      <alignment horizontal="left"/>
    </xf>
    <xf numFmtId="0" fontId="21" fillId="0" borderId="0" xfId="14" applyFont="1" applyFill="1" applyBorder="1" applyAlignment="1"/>
    <xf numFmtId="0" fontId="21" fillId="0" borderId="0" xfId="14" applyFont="1" applyFill="1" applyBorder="1" applyAlignment="1">
      <alignment horizontal="left"/>
    </xf>
    <xf numFmtId="0" fontId="6" fillId="0" borderId="0" xfId="14" applyFont="1" applyFill="1" applyBorder="1" applyAlignment="1">
      <alignment horizontal="left"/>
    </xf>
    <xf numFmtId="0" fontId="3" fillId="0" borderId="25" xfId="0" applyFont="1" applyBorder="1" applyAlignment="1" applyProtection="1">
      <alignment horizontal="left" vertical="center" wrapText="1"/>
      <protection locked="0"/>
    </xf>
    <xf numFmtId="0" fontId="3" fillId="2" borderId="0" xfId="0" applyFont="1" applyFill="1" applyAlignment="1">
      <alignment vertical="center" wrapText="1"/>
    </xf>
    <xf numFmtId="0" fontId="0" fillId="2" borderId="0" xfId="0" applyFill="1" applyAlignment="1">
      <alignment vertical="center" wrapText="1"/>
    </xf>
    <xf numFmtId="171" fontId="2" fillId="2" borderId="6" xfId="17" applyNumberFormat="1" applyFont="1" applyFill="1" applyBorder="1" applyAlignment="1">
      <alignment horizontal="center" vertical="center"/>
    </xf>
    <xf numFmtId="171" fontId="2" fillId="2" borderId="28" xfId="17" applyNumberFormat="1" applyFont="1" applyFill="1" applyBorder="1" applyAlignment="1">
      <alignment horizontal="center" vertical="center"/>
    </xf>
    <xf numFmtId="0" fontId="4" fillId="0" borderId="0" xfId="14" applyBorder="1" applyAlignment="1">
      <alignment horizontal="left"/>
    </xf>
    <xf numFmtId="0" fontId="2" fillId="0" borderId="0" xfId="14" applyFont="1" applyFill="1" applyBorder="1" applyAlignment="1">
      <alignment horizontal="left"/>
    </xf>
    <xf numFmtId="0" fontId="76" fillId="0" borderId="0" xfId="14" applyFont="1" applyFill="1" applyBorder="1" applyAlignment="1">
      <alignment horizontal="left" vertical="center"/>
    </xf>
    <xf numFmtId="0" fontId="77" fillId="0" borderId="0" xfId="14" applyFont="1" applyFill="1" applyBorder="1" applyAlignment="1">
      <alignment horizontal="left" vertical="center"/>
    </xf>
    <xf numFmtId="0" fontId="78" fillId="0" borderId="0" xfId="14" applyFont="1" applyFill="1" applyBorder="1"/>
    <xf numFmtId="0" fontId="77" fillId="0" borderId="0" xfId="14" applyFont="1" applyFill="1" applyBorder="1" applyAlignment="1">
      <alignment horizontal="left"/>
    </xf>
    <xf numFmtId="0" fontId="66" fillId="0" borderId="0" xfId="14" applyFont="1" applyFill="1" applyAlignment="1">
      <alignment horizontal="left"/>
    </xf>
    <xf numFmtId="0" fontId="66" fillId="0" borderId="0" xfId="14" applyFont="1" applyFill="1"/>
    <xf numFmtId="0" fontId="66" fillId="0" borderId="0" xfId="14" applyFont="1" applyFill="1" applyAlignment="1">
      <alignment wrapText="1"/>
    </xf>
    <xf numFmtId="0" fontId="66" fillId="0" borderId="0" xfId="14" applyFont="1" applyFill="1" applyAlignment="1"/>
    <xf numFmtId="0" fontId="3" fillId="0" borderId="25" xfId="0" applyFont="1" applyBorder="1" applyAlignment="1" applyProtection="1">
      <alignment horizontal="left" vertical="center"/>
      <protection locked="0"/>
    </xf>
    <xf numFmtId="0" fontId="3" fillId="0" borderId="25" xfId="0" applyFont="1" applyBorder="1" applyAlignment="1" applyProtection="1">
      <alignment vertical="center" wrapText="1"/>
      <protection locked="0"/>
    </xf>
    <xf numFmtId="0" fontId="3" fillId="0" borderId="30" xfId="0" applyFont="1" applyBorder="1" applyAlignment="1" applyProtection="1">
      <alignment horizontal="left" vertical="center" wrapText="1"/>
      <protection locked="0"/>
    </xf>
    <xf numFmtId="0" fontId="2" fillId="3" borderId="0" xfId="0" applyFont="1" applyFill="1" applyAlignment="1">
      <alignment vertical="center"/>
    </xf>
    <xf numFmtId="0" fontId="0" fillId="3" borderId="0" xfId="0" applyFill="1" applyAlignment="1">
      <alignment vertical="center"/>
    </xf>
    <xf numFmtId="0" fontId="2" fillId="2" borderId="0" xfId="20" applyFont="1" applyFill="1" applyBorder="1" applyAlignment="1">
      <alignment horizontal="center"/>
    </xf>
    <xf numFmtId="0" fontId="79" fillId="2" borderId="0" xfId="20" applyFont="1" applyFill="1" applyBorder="1" applyAlignment="1">
      <alignment horizontal="center"/>
    </xf>
    <xf numFmtId="0" fontId="22" fillId="2" borderId="0" xfId="20" applyFont="1" applyFill="1" applyBorder="1" applyAlignment="1">
      <alignment horizontal="center"/>
    </xf>
    <xf numFmtId="0" fontId="10" fillId="2" borderId="0" xfId="20" applyFont="1" applyFill="1" applyBorder="1" applyAlignment="1">
      <alignment horizontal="center"/>
    </xf>
    <xf numFmtId="173" fontId="10" fillId="2" borderId="0" xfId="20" applyNumberFormat="1" applyFont="1" applyFill="1" applyBorder="1" applyAlignment="1">
      <alignment horizontal="center"/>
    </xf>
    <xf numFmtId="0" fontId="66" fillId="2" borderId="0" xfId="20" applyFont="1" applyFill="1" applyBorder="1" applyAlignment="1">
      <alignment horizontal="center"/>
    </xf>
    <xf numFmtId="0" fontId="80" fillId="0" borderId="0" xfId="20" applyFont="1"/>
    <xf numFmtId="0" fontId="49" fillId="0" borderId="18" xfId="20" applyFont="1" applyBorder="1" applyAlignment="1">
      <alignment horizontal="left" vertical="center" wrapText="1"/>
    </xf>
    <xf numFmtId="0" fontId="80" fillId="0" borderId="11" xfId="20" applyFont="1" applyBorder="1" applyAlignment="1" applyProtection="1">
      <alignment horizontal="left" vertical="center" wrapText="1" indent="1"/>
      <protection locked="0"/>
    </xf>
    <xf numFmtId="0" fontId="80" fillId="0" borderId="8" xfId="20" applyFont="1" applyBorder="1"/>
    <xf numFmtId="0" fontId="49" fillId="0" borderId="19" xfId="20" applyFont="1" applyBorder="1" applyAlignment="1">
      <alignment horizontal="left" vertical="center" wrapText="1"/>
    </xf>
    <xf numFmtId="0" fontId="80" fillId="0" borderId="21" xfId="20" applyFont="1" applyBorder="1" applyAlignment="1" applyProtection="1">
      <alignment horizontal="left" vertical="center" wrapText="1" indent="1"/>
      <protection locked="0"/>
    </xf>
    <xf numFmtId="0" fontId="49" fillId="0" borderId="20" xfId="20" applyFont="1" applyBorder="1" applyAlignment="1">
      <alignment horizontal="left" vertical="center" wrapText="1"/>
    </xf>
    <xf numFmtId="0" fontId="80" fillId="0" borderId="22" xfId="20" applyFont="1" applyBorder="1" applyAlignment="1" applyProtection="1">
      <alignment horizontal="left" vertical="center" wrapText="1" indent="1"/>
      <protection locked="0"/>
    </xf>
    <xf numFmtId="0" fontId="80" fillId="0" borderId="11" xfId="20" applyFont="1" applyBorder="1" applyAlignment="1" applyProtection="1">
      <alignment horizontal="left" vertical="center" indent="1"/>
      <protection locked="0"/>
    </xf>
    <xf numFmtId="0" fontId="80" fillId="0" borderId="21" xfId="20" applyFont="1" applyBorder="1" applyAlignment="1" applyProtection="1">
      <alignment horizontal="left" vertical="center" indent="1"/>
      <protection locked="0"/>
    </xf>
    <xf numFmtId="0" fontId="80" fillId="0" borderId="22" xfId="20" applyFont="1" applyBorder="1" applyAlignment="1" applyProtection="1">
      <alignment horizontal="left" vertical="center" indent="1"/>
      <protection locked="0"/>
    </xf>
    <xf numFmtId="0" fontId="80" fillId="0" borderId="0" xfId="20" applyFont="1" applyBorder="1" applyAlignment="1">
      <alignment horizontal="left" vertical="top" wrapText="1"/>
    </xf>
    <xf numFmtId="0" fontId="80" fillId="0" borderId="0" xfId="20" applyFont="1" applyBorder="1" applyAlignment="1">
      <alignment horizontal="left" vertical="center" wrapText="1"/>
    </xf>
    <xf numFmtId="0" fontId="80" fillId="0" borderId="0" xfId="20" applyFont="1" applyBorder="1"/>
    <xf numFmtId="0" fontId="49" fillId="0" borderId="18" xfId="20" applyFont="1" applyBorder="1" applyAlignment="1" applyProtection="1">
      <alignment horizontal="left" vertical="center" wrapText="1"/>
      <protection locked="0"/>
    </xf>
    <xf numFmtId="0" fontId="80" fillId="0" borderId="0" xfId="20" applyFont="1" applyBorder="1" applyProtection="1">
      <protection locked="0"/>
    </xf>
    <xf numFmtId="0" fontId="80" fillId="0" borderId="0" xfId="20" applyFont="1" applyProtection="1">
      <protection locked="0"/>
    </xf>
    <xf numFmtId="0" fontId="49" fillId="0" borderId="19" xfId="20" applyFont="1" applyBorder="1" applyAlignment="1" applyProtection="1">
      <alignment horizontal="left" vertical="center" wrapText="1"/>
      <protection locked="0"/>
    </xf>
    <xf numFmtId="0" fontId="49" fillId="0" borderId="20" xfId="20" applyFont="1" applyBorder="1" applyAlignment="1" applyProtection="1">
      <alignment horizontal="left" vertical="center" wrapText="1"/>
      <protection locked="0"/>
    </xf>
    <xf numFmtId="0" fontId="80" fillId="0" borderId="0" xfId="20" applyFont="1" applyBorder="1" applyAlignment="1" applyProtection="1">
      <alignment horizontal="left" vertical="top" wrapText="1"/>
      <protection locked="0"/>
    </xf>
    <xf numFmtId="0" fontId="49" fillId="0" borderId="16" xfId="20" applyFont="1" applyBorder="1" applyAlignment="1">
      <alignment horizontal="left"/>
    </xf>
    <xf numFmtId="0" fontId="49" fillId="0" borderId="17" xfId="20" applyFont="1" applyBorder="1" applyAlignment="1">
      <alignment horizontal="left"/>
    </xf>
    <xf numFmtId="0" fontId="80" fillId="0" borderId="16" xfId="20" applyFont="1" applyBorder="1" applyAlignment="1" applyProtection="1">
      <alignment horizontal="left" vertical="top"/>
      <protection locked="0"/>
    </xf>
    <xf numFmtId="0" fontId="80" fillId="0" borderId="17" xfId="20" applyFont="1" applyBorder="1" applyAlignment="1" applyProtection="1">
      <alignment horizontal="left" vertical="top"/>
      <protection locked="0"/>
    </xf>
    <xf numFmtId="0" fontId="80" fillId="0" borderId="12" xfId="20" applyFont="1" applyBorder="1" applyAlignment="1" applyProtection="1">
      <alignment horizontal="left" vertical="top"/>
      <protection locked="0"/>
    </xf>
    <xf numFmtId="0" fontId="80" fillId="0" borderId="13" xfId="20" applyFont="1" applyBorder="1" applyAlignment="1" applyProtection="1">
      <alignment vertical="top" wrapText="1"/>
      <protection locked="0"/>
    </xf>
    <xf numFmtId="0" fontId="80" fillId="0" borderId="0" xfId="20" applyFont="1" applyAlignment="1">
      <alignment vertical="center"/>
    </xf>
    <xf numFmtId="0" fontId="81" fillId="0" borderId="14" xfId="20" applyFont="1" applyBorder="1"/>
    <xf numFmtId="0" fontId="80" fillId="0" borderId="9" xfId="20" applyFont="1" applyBorder="1"/>
    <xf numFmtId="0" fontId="82" fillId="0" borderId="17" xfId="20" applyFont="1" applyBorder="1" applyAlignment="1" applyProtection="1">
      <alignment horizontal="left" vertical="top"/>
      <protection locked="0"/>
    </xf>
    <xf numFmtId="0" fontId="82" fillId="0" borderId="0" xfId="20" applyFont="1"/>
    <xf numFmtId="0" fontId="82" fillId="0" borderId="23" xfId="20" applyFont="1" applyBorder="1" applyAlignment="1" applyProtection="1">
      <alignment horizontal="left" vertical="top"/>
      <protection locked="0"/>
    </xf>
    <xf numFmtId="0" fontId="82" fillId="0" borderId="24" xfId="20" applyFont="1" applyBorder="1" applyAlignment="1" applyProtection="1">
      <alignment horizontal="left" vertical="top"/>
      <protection locked="0"/>
    </xf>
    <xf numFmtId="0" fontId="82" fillId="0" borderId="12" xfId="20" applyFont="1" applyBorder="1" applyAlignment="1" applyProtection="1">
      <alignment horizontal="left" vertical="top"/>
      <protection locked="0"/>
    </xf>
    <xf numFmtId="0" fontId="82" fillId="0" borderId="13" xfId="20" applyFont="1" applyBorder="1" applyAlignment="1" applyProtection="1">
      <alignment horizontal="left" vertical="top"/>
      <protection locked="0"/>
    </xf>
    <xf numFmtId="0" fontId="49" fillId="0" borderId="14" xfId="20" applyFont="1" applyBorder="1" applyAlignment="1">
      <alignment horizontal="left"/>
    </xf>
    <xf numFmtId="0" fontId="49" fillId="0" borderId="9" xfId="20" applyFont="1" applyBorder="1" applyAlignment="1">
      <alignment horizontal="left"/>
    </xf>
    <xf numFmtId="0" fontId="80" fillId="0" borderId="16" xfId="20" applyFont="1" applyBorder="1" applyAlignment="1" applyProtection="1">
      <alignment vertical="top"/>
      <protection locked="0"/>
    </xf>
    <xf numFmtId="0" fontId="80" fillId="0" borderId="17" xfId="20" applyFont="1" applyBorder="1" applyAlignment="1" applyProtection="1">
      <alignment vertical="top"/>
      <protection locked="0"/>
    </xf>
    <xf numFmtId="0" fontId="80" fillId="0" borderId="12" xfId="20" applyFont="1" applyBorder="1" applyAlignment="1" applyProtection="1">
      <alignment vertical="top" wrapText="1"/>
      <protection locked="0"/>
    </xf>
    <xf numFmtId="0" fontId="10" fillId="2" borderId="0" xfId="20" applyFont="1" applyFill="1" applyAlignment="1" applyProtection="1">
      <alignment horizontal="left" vertical="top"/>
      <protection locked="0"/>
    </xf>
    <xf numFmtId="0" fontId="80" fillId="0" borderId="8" xfId="20" applyFont="1" applyBorder="1" applyProtection="1">
      <protection locked="0"/>
    </xf>
    <xf numFmtId="0" fontId="49" fillId="0" borderId="0" xfId="20" applyFont="1" applyProtection="1">
      <protection locked="0"/>
    </xf>
    <xf numFmtId="0" fontId="83" fillId="0" borderId="11" xfId="11" applyFont="1" applyBorder="1" applyAlignment="1" applyProtection="1">
      <alignment horizontal="left" vertical="center" indent="1"/>
      <protection locked="0"/>
    </xf>
    <xf numFmtId="0" fontId="84" fillId="0" borderId="0" xfId="20" applyFont="1"/>
    <xf numFmtId="0" fontId="85" fillId="2" borderId="0" xfId="20" applyFont="1" applyFill="1" applyBorder="1" applyAlignment="1">
      <alignment horizontal="center"/>
    </xf>
    <xf numFmtId="173" fontId="79" fillId="2" borderId="0" xfId="20" quotePrefix="1" applyNumberFormat="1" applyFont="1" applyFill="1" applyBorder="1" applyAlignment="1">
      <alignment horizontal="center"/>
    </xf>
    <xf numFmtId="173" fontId="79" fillId="2" borderId="0" xfId="20" applyNumberFormat="1" applyFont="1" applyFill="1" applyBorder="1" applyAlignment="1">
      <alignment horizontal="center"/>
    </xf>
    <xf numFmtId="0" fontId="79" fillId="2" borderId="0" xfId="20" applyFont="1" applyFill="1" applyBorder="1" applyAlignment="1">
      <alignment horizontal="left"/>
    </xf>
    <xf numFmtId="0" fontId="2" fillId="2" borderId="0" xfId="20" applyFont="1" applyFill="1" applyBorder="1" applyAlignment="1">
      <alignment horizontal="left"/>
    </xf>
    <xf numFmtId="0" fontId="22" fillId="2" borderId="0" xfId="20" applyFont="1" applyFill="1" applyBorder="1" applyAlignment="1">
      <alignment horizontal="left"/>
    </xf>
    <xf numFmtId="0" fontId="10" fillId="2" borderId="0" xfId="20" applyFont="1" applyFill="1" applyBorder="1" applyAlignment="1">
      <alignment horizontal="left"/>
    </xf>
    <xf numFmtId="173" fontId="10" fillId="2" borderId="0" xfId="20" applyNumberFormat="1" applyFont="1" applyFill="1" applyBorder="1" applyAlignment="1">
      <alignment horizontal="left"/>
    </xf>
    <xf numFmtId="0" fontId="54" fillId="0" borderId="0" xfId="20" applyFont="1"/>
    <xf numFmtId="0" fontId="48" fillId="0" borderId="15" xfId="20" applyFont="1" applyFill="1" applyBorder="1"/>
    <xf numFmtId="0" fontId="54" fillId="0" borderId="10" xfId="20" applyFont="1" applyBorder="1"/>
    <xf numFmtId="0" fontId="54" fillId="0" borderId="11" xfId="20" applyFont="1" applyBorder="1"/>
    <xf numFmtId="0" fontId="54" fillId="0" borderId="0" xfId="20" applyFont="1" applyBorder="1"/>
    <xf numFmtId="0" fontId="54" fillId="0" borderId="0" xfId="20" applyFont="1" applyBorder="1" applyAlignment="1">
      <alignment horizontal="center"/>
    </xf>
    <xf numFmtId="0" fontId="48" fillId="0" borderId="1" xfId="20" applyFont="1" applyBorder="1" applyAlignment="1">
      <alignment horizontal="center"/>
    </xf>
    <xf numFmtId="0" fontId="20" fillId="0" borderId="1" xfId="20" applyFont="1" applyBorder="1" applyAlignment="1">
      <alignment horizontal="left" wrapText="1"/>
    </xf>
    <xf numFmtId="0" fontId="48" fillId="0" borderId="1" xfId="20" applyFont="1" applyBorder="1" applyAlignment="1">
      <alignment horizontal="center" vertical="center"/>
    </xf>
    <xf numFmtId="165" fontId="54" fillId="0" borderId="18" xfId="2" applyNumberFormat="1" applyFont="1" applyBorder="1" applyAlignment="1" applyProtection="1">
      <alignment horizontal="center" vertical="center"/>
      <protection locked="0"/>
    </xf>
    <xf numFmtId="6" fontId="54" fillId="0" borderId="18" xfId="20" applyNumberFormat="1" applyFont="1" applyFill="1" applyBorder="1" applyAlignment="1" applyProtection="1">
      <alignment horizontal="right" vertical="center"/>
      <protection locked="0"/>
    </xf>
    <xf numFmtId="6" fontId="54" fillId="0" borderId="18" xfId="20" applyNumberFormat="1" applyFont="1" applyBorder="1" applyAlignment="1" applyProtection="1">
      <alignment horizontal="right" vertical="center"/>
      <protection locked="0"/>
    </xf>
    <xf numFmtId="0" fontId="80" fillId="0" borderId="8" xfId="20" applyFont="1" applyBorder="1" applyAlignment="1" applyProtection="1">
      <alignment vertical="top"/>
      <protection locked="0"/>
    </xf>
    <xf numFmtId="0" fontId="80" fillId="0" borderId="0" xfId="20" applyFont="1" applyBorder="1" applyAlignment="1" applyProtection="1">
      <alignment vertical="top"/>
      <protection locked="0"/>
    </xf>
    <xf numFmtId="0" fontId="80" fillId="0" borderId="21" xfId="20" applyFont="1" applyBorder="1" applyAlignment="1" applyProtection="1">
      <alignment vertical="top"/>
      <protection locked="0"/>
    </xf>
    <xf numFmtId="0" fontId="66" fillId="0" borderId="0" xfId="0" applyFont="1"/>
    <xf numFmtId="0" fontId="80" fillId="0" borderId="8" xfId="20" quotePrefix="1" applyFont="1" applyBorder="1" applyAlignment="1" applyProtection="1">
      <alignment horizontal="left" vertical="top" indent="2"/>
      <protection locked="0"/>
    </xf>
    <xf numFmtId="0" fontId="80" fillId="0" borderId="0" xfId="20" quotePrefix="1" applyFont="1" applyBorder="1" applyAlignment="1" applyProtection="1">
      <alignment horizontal="left" vertical="top" indent="2"/>
      <protection locked="0"/>
    </xf>
    <xf numFmtId="0" fontId="80" fillId="0" borderId="21" xfId="20" quotePrefix="1" applyFont="1" applyBorder="1" applyAlignment="1" applyProtection="1">
      <alignment horizontal="left" vertical="top" indent="2"/>
      <protection locked="0"/>
    </xf>
    <xf numFmtId="0" fontId="80" fillId="0" borderId="8" xfId="20" quotePrefix="1" applyFont="1" applyBorder="1" applyAlignment="1" applyProtection="1">
      <alignment horizontal="left" vertical="top" wrapText="1" indent="2"/>
      <protection locked="0"/>
    </xf>
    <xf numFmtId="0" fontId="80" fillId="0" borderId="0" xfId="20" quotePrefix="1" applyFont="1" applyBorder="1" applyAlignment="1" applyProtection="1">
      <alignment horizontal="left" vertical="top" wrapText="1" indent="2"/>
      <protection locked="0"/>
    </xf>
    <xf numFmtId="0" fontId="80" fillId="0" borderId="21" xfId="20" quotePrefix="1" applyFont="1" applyBorder="1" applyAlignment="1" applyProtection="1">
      <alignment horizontal="left" vertical="top" wrapText="1" indent="2"/>
      <protection locked="0"/>
    </xf>
    <xf numFmtId="0" fontId="80" fillId="0" borderId="26" xfId="20" quotePrefix="1" applyFont="1" applyBorder="1" applyAlignment="1" applyProtection="1">
      <alignment horizontal="left" vertical="top" wrapText="1"/>
      <protection locked="0"/>
    </xf>
    <xf numFmtId="0" fontId="80" fillId="0" borderId="27" xfId="20" quotePrefix="1" applyFont="1" applyBorder="1" applyAlignment="1" applyProtection="1">
      <alignment horizontal="left" vertical="top" wrapText="1"/>
      <protection locked="0"/>
    </xf>
    <xf numFmtId="0" fontId="80" fillId="0" borderId="22" xfId="20" quotePrefix="1" applyFont="1" applyBorder="1" applyAlignment="1" applyProtection="1">
      <alignment horizontal="left" vertical="top" wrapText="1"/>
      <protection locked="0"/>
    </xf>
    <xf numFmtId="0" fontId="86" fillId="0" borderId="16" xfId="20" applyFont="1" applyBorder="1" applyAlignment="1" applyProtection="1">
      <alignment horizontal="left" vertical="top"/>
      <protection locked="0"/>
    </xf>
    <xf numFmtId="0" fontId="86" fillId="0" borderId="23" xfId="20" applyFont="1" applyBorder="1" applyAlignment="1" applyProtection="1">
      <alignment horizontal="left" vertical="top"/>
      <protection locked="0"/>
    </xf>
    <xf numFmtId="0" fontId="86" fillId="0" borderId="24" xfId="20" applyFont="1" applyBorder="1" applyAlignment="1" applyProtection="1">
      <alignment horizontal="left" vertical="top"/>
      <protection locked="0"/>
    </xf>
    <xf numFmtId="0" fontId="2" fillId="0" borderId="0" xfId="14" applyFont="1" applyAlignment="1">
      <alignment horizontal="left" wrapText="1"/>
    </xf>
    <xf numFmtId="0" fontId="4" fillId="0" borderId="0" xfId="14" applyFont="1" applyAlignment="1">
      <alignment horizontal="left"/>
    </xf>
    <xf numFmtId="0" fontId="54" fillId="0" borderId="0" xfId="18" applyFont="1" applyAlignment="1">
      <alignment horizontal="left" wrapText="1"/>
    </xf>
    <xf numFmtId="0" fontId="61" fillId="0" borderId="0" xfId="18" applyFont="1" applyAlignment="1">
      <alignment horizontal="left" wrapText="1"/>
    </xf>
    <xf numFmtId="0" fontId="54" fillId="0" borderId="0" xfId="18" applyFont="1" applyAlignment="1">
      <alignment wrapText="1"/>
    </xf>
    <xf numFmtId="0" fontId="0" fillId="0" borderId="0" xfId="0" applyAlignment="1">
      <alignment wrapText="1"/>
    </xf>
    <xf numFmtId="0" fontId="54" fillId="0" borderId="0" xfId="18" applyFont="1" applyAlignment="1"/>
    <xf numFmtId="0" fontId="46" fillId="0" borderId="0" xfId="18" applyFont="1" applyAlignment="1"/>
    <xf numFmtId="0" fontId="21" fillId="0" borderId="0" xfId="18" applyFont="1" applyFill="1" applyAlignment="1"/>
    <xf numFmtId="0" fontId="58" fillId="0" borderId="0" xfId="18" applyFont="1" applyFill="1" applyAlignment="1"/>
    <xf numFmtId="0" fontId="21" fillId="0" borderId="0" xfId="18" applyFont="1" applyAlignment="1">
      <alignment wrapText="1"/>
    </xf>
    <xf numFmtId="0" fontId="64" fillId="0" borderId="0" xfId="18" applyFont="1" applyAlignment="1">
      <alignment horizontal="left"/>
    </xf>
    <xf numFmtId="0" fontId="65" fillId="0" borderId="0" xfId="18" applyFont="1" applyAlignment="1">
      <alignment horizontal="left"/>
    </xf>
    <xf numFmtId="0" fontId="57" fillId="0" borderId="0" xfId="18" applyFont="1" applyFill="1" applyAlignment="1"/>
    <xf numFmtId="0" fontId="54" fillId="0" borderId="0" xfId="18" applyFont="1" applyAlignment="1">
      <alignment horizontal="left"/>
    </xf>
    <xf numFmtId="0" fontId="0" fillId="0" borderId="0" xfId="0" applyAlignment="1"/>
    <xf numFmtId="0" fontId="4" fillId="5" borderId="0" xfId="0" applyFont="1" applyFill="1" applyAlignment="1">
      <alignment horizontal="left" vertical="top" wrapText="1"/>
    </xf>
    <xf numFmtId="0" fontId="0" fillId="5" borderId="0" xfId="0" applyFill="1"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0" fillId="0" borderId="0" xfId="0" applyFill="1" applyAlignment="1">
      <alignment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4" fillId="0" borderId="0" xfId="0" applyFont="1" applyFill="1" applyAlignment="1">
      <alignment vertical="top" wrapText="1"/>
    </xf>
    <xf numFmtId="0" fontId="2" fillId="0" borderId="0" xfId="0" applyFont="1" applyFill="1" applyAlignment="1">
      <alignment horizontal="left" wrapText="1"/>
    </xf>
    <xf numFmtId="0" fontId="4" fillId="0" borderId="0" xfId="0" applyFont="1" applyFill="1" applyAlignment="1">
      <alignment horizontal="left" wrapText="1"/>
    </xf>
  </cellXfs>
  <cellStyles count="25">
    <cellStyle name="Audit NZ" xfId="1"/>
    <cellStyle name="Comma" xfId="2" builtinId="3"/>
    <cellStyle name="Comma 2" xfId="3"/>
    <cellStyle name="Comma 2 2" xfId="4"/>
    <cellStyle name="Comma 3" xfId="5"/>
    <cellStyle name="Currency" xfId="6" builtinId="4"/>
    <cellStyle name="Currency 2" xfId="7"/>
    <cellStyle name="Footnote" xfId="8"/>
    <cellStyle name="FRxAmtStyle" xfId="9"/>
    <cellStyle name="Header" xfId="10"/>
    <cellStyle name="Hyperlink" xfId="11" builtinId="8"/>
    <cellStyle name="Hyperlink 2" xfId="12"/>
    <cellStyle name="Normal" xfId="0" builtinId="0"/>
    <cellStyle name="Normal 11" xfId="13"/>
    <cellStyle name="Normal 2" xfId="14"/>
    <cellStyle name="Normal 2 2" xfId="15"/>
    <cellStyle name="Normal 2_2015 draft accounts" xfId="16"/>
    <cellStyle name="Normal 3" xfId="17"/>
    <cellStyle name="Normal 4" xfId="18"/>
    <cellStyle name="Normal_Rakumanga stmt April 08" xfId="19"/>
    <cellStyle name="Normal_Statement of Service Performance  Entity Information (2)" xfId="20"/>
    <cellStyle name="Percent 2" xfId="21"/>
    <cellStyle name="Rowheader" xfId="22"/>
    <cellStyle name="Subheader" xfId="23"/>
    <cellStyle name="Totals" xfId="24"/>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1</xdr:col>
      <xdr:colOff>38100</xdr:colOff>
      <xdr:row>151</xdr:row>
      <xdr:rowOff>38100</xdr:rowOff>
    </xdr:from>
    <xdr:to>
      <xdr:col>8</xdr:col>
      <xdr:colOff>0</xdr:colOff>
      <xdr:row>156</xdr:row>
      <xdr:rowOff>0</xdr:rowOff>
    </xdr:to>
    <xdr:sp macro="" textlink="">
      <xdr:nvSpPr>
        <xdr:cNvPr id="1025" name="Text Box 1">
          <a:extLst>
            <a:ext uri="{FF2B5EF4-FFF2-40B4-BE49-F238E27FC236}">
              <a16:creationId xmlns:a16="http://schemas.microsoft.com/office/drawing/2014/main" id="{00000000-0008-0000-0B00-000001040000}"/>
            </a:ext>
          </a:extLst>
        </xdr:cNvPr>
        <xdr:cNvSpPr txBox="1">
          <a:spLocks noChangeArrowheads="1"/>
        </xdr:cNvSpPr>
      </xdr:nvSpPr>
      <xdr:spPr bwMode="auto">
        <a:xfrm>
          <a:off x="38100" y="47063025"/>
          <a:ext cx="6648450" cy="876300"/>
        </a:xfrm>
        <a:prstGeom prst="rect">
          <a:avLst/>
        </a:prstGeom>
        <a:solidFill>
          <a:srgbClr val="FFFFFF"/>
        </a:solidFill>
        <a:ln w="0">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Centre is an entity controlled by the Crown, and the Crown provides the major source of revenue to the Centre. The Centre enters into transactions with other entities also controlled by the Crown, such as government departments, state-owned enterprises and other Crown entities. Transactions with these entities are not disclosed as they occur on terms and conditions no more or less favourable than those that it is reasonable to expect the school would have adopted if dealing with that entity at arm’s length.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tjie\AppData\Local\Microsoft\Windows\Temporary%20Internet%20Files\OLK5D8B\XRB%20-%20Template%20for%20PBE%20SFR-A%20(PS)%20-%20Protected%20XLSX%20Version_17462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Current\Template%20-%20PBE%20SFR-C%20(NF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l-fs01\HomeDrives\ESCWGTNDC02\homes\santjie\Desktop\Kiwi-Park-Financial-Dec-2015%20(11-Dec-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Header (START HERE)"/>
      <sheetName val="Content"/>
      <sheetName val="Entity Info"/>
      <sheetName val="SSP"/>
      <sheetName val="SoFPer"/>
      <sheetName val="SoFPos"/>
      <sheetName val="Cashflow"/>
      <sheetName val="Policies"/>
      <sheetName val="Note1 Revenue"/>
      <sheetName val="Note2 Expenses"/>
      <sheetName val="Note3"/>
      <sheetName val="Note4"/>
      <sheetName val="Note5"/>
      <sheetName val="Note6"/>
      <sheetName val="Notes7-12"/>
      <sheetName val="Lists"/>
      <sheetName val="Names"/>
    </sheetNames>
    <sheetDataSet>
      <sheetData sheetId="0"/>
      <sheetData sheetId="1">
        <row r="15">
          <cell r="C15" t="str">
            <v>[Name]</v>
          </cell>
        </row>
        <row r="17">
          <cell r="C17" t="str">
            <v>[Financial Year End]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t="str">
            <v>General funding from central or local government</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Entity Info"/>
      <sheetName val="Ser Per"/>
      <sheetName val="R&amp;P"/>
      <sheetName val="SORC"/>
      <sheetName val="Note1 Receipts"/>
      <sheetName val="Note2 Payments"/>
      <sheetName val="Note3 Other"/>
      <sheetName val="Lists"/>
    </sheetNames>
    <sheetDataSet>
      <sheetData sheetId="0"/>
      <sheetData sheetId="1"/>
      <sheetData sheetId="2"/>
      <sheetData sheetId="3"/>
      <sheetData sheetId="4"/>
      <sheetData sheetId="5"/>
      <sheetData sheetId="6"/>
      <sheetData sheetId="7"/>
      <sheetData sheetId="8"/>
      <sheetData sheetId="9">
        <row r="21">
          <cell r="B21" t="str">
            <v>Grants for current operations</v>
          </cell>
        </row>
        <row r="22">
          <cell r="B22" t="str">
            <v>Grants for capital purposes</v>
          </cell>
        </row>
        <row r="23">
          <cell r="B23" t="str">
            <v>Donations/koha from the public</v>
          </cell>
        </row>
        <row r="24">
          <cell r="B24" t="str">
            <v>Donations/koha from members</v>
          </cell>
        </row>
        <row r="39">
          <cell r="B39" t="str">
            <v>Receipts from government contracts</v>
          </cell>
        </row>
        <row r="40">
          <cell r="B40" t="str">
            <v>Receipts from sales to the public</v>
          </cell>
        </row>
        <row r="41">
          <cell r="B41" t="str">
            <v>Receipts from sales to members</v>
          </cell>
        </row>
        <row r="42">
          <cell r="B42" t="str">
            <v>Lease or rental receipts</v>
          </cell>
        </row>
        <row r="43">
          <cell r="B43" t="str">
            <v>Commission received</v>
          </cell>
        </row>
        <row r="48">
          <cell r="B48" t="str">
            <v>Interest</v>
          </cell>
        </row>
        <row r="49">
          <cell r="B49" t="str">
            <v>Dividends</v>
          </cell>
        </row>
        <row r="57">
          <cell r="B57" t="str">
            <v>Cash received from the sale of fixed assets</v>
          </cell>
        </row>
        <row r="58">
          <cell r="B58" t="str">
            <v>Insurance payouts</v>
          </cell>
        </row>
        <row r="59">
          <cell r="B59" t="str">
            <v>Royalties received</v>
          </cell>
        </row>
        <row r="60">
          <cell r="B60" t="str">
            <v>Net GST</v>
          </cell>
        </row>
        <row r="77">
          <cell r="B77" t="str">
            <v>Salaries and Wages</v>
          </cell>
        </row>
        <row r="78">
          <cell r="B78" t="str">
            <v>Superannuation contributions</v>
          </cell>
        </row>
        <row r="79">
          <cell r="B79" t="str">
            <v>ACC Payments</v>
          </cell>
        </row>
        <row r="86">
          <cell r="B86" t="str">
            <v>Direct costs relating to service delivery</v>
          </cell>
        </row>
        <row r="87">
          <cell r="B87" t="str">
            <v>Other service delivery costs</v>
          </cell>
        </row>
        <row r="104">
          <cell r="B104" t="str">
            <v>Administration and overhead costs</v>
          </cell>
        </row>
        <row r="105">
          <cell r="B105" t="str">
            <v>Interest payments</v>
          </cell>
        </row>
        <row r="106">
          <cell r="B106" t="str">
            <v>Affiliation fees</v>
          </cell>
        </row>
        <row r="107">
          <cell r="B107" t="str">
            <v>Audit fees</v>
          </cell>
        </row>
        <row r="113">
          <cell r="B113" t="str">
            <v xml:space="preserve">Land and Buildings </v>
          </cell>
        </row>
        <row r="114">
          <cell r="B114" t="str">
            <v xml:space="preserve">Motor vehicles </v>
          </cell>
        </row>
        <row r="115">
          <cell r="B115" t="str">
            <v xml:space="preserve">Computers </v>
          </cell>
        </row>
        <row r="116">
          <cell r="B116" t="str">
            <v xml:space="preserve">Software </v>
          </cell>
        </row>
        <row r="117">
          <cell r="B117" t="str">
            <v>Furniture and Fittings</v>
          </cell>
        </row>
        <row r="118">
          <cell r="B118" t="str">
            <v xml:space="preserve">Office Equipment </v>
          </cell>
        </row>
        <row r="119">
          <cell r="B119" t="str">
            <v xml:space="preserve">Investments </v>
          </cell>
        </row>
        <row r="120">
          <cell r="B120" t="str">
            <v xml:space="preserve">Inventory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CF Model 2015"/>
      <sheetName val="Actual CF Model 2014"/>
      <sheetName val="Actual CF Model 2015"/>
    </sheetNames>
    <sheetDataSet>
      <sheetData sheetId="0" refreshError="1"/>
      <sheetData sheetId="1" refreshError="1"/>
      <sheetData sheetId="2" refreshError="1"/>
    </sheetDataSet>
  </externalBook>
</externalLink>
</file>

<file path=xl/revisions/_rels/revisionHeaders.xml.rels><?xml version="1.0" encoding="UTF-8" standalone="yes"?>
<Relationships xmlns="http://schemas.openxmlformats.org/package/2006/relationships"><Relationship Id="rId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9C98519-2D94-41F2-8C9A-CA09F676A6A7}" diskRevisions="1" revisionId="157" version="4">
  <header guid="{89C98519-2D94-41F2-8C9A-CA09F676A6A7}" dateTime="2019-03-26T14:45:39" maxSheetId="15" userName="Bridget Lamphee" r:id="rId7">
    <sheetIdMap count="14">
      <sheetId val="1"/>
      <sheetId val="2"/>
      <sheetId val="3"/>
      <sheetId val="4"/>
      <sheetId val="5"/>
      <sheetId val="6"/>
      <sheetId val="7"/>
      <sheetId val="8"/>
      <sheetId val="9"/>
      <sheetId val="10"/>
      <sheetId val="11"/>
      <sheetId val="12"/>
      <sheetId val="13"/>
      <sheetId val="1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98CE6726_DCD9_4FC2_A246_95AE96883A54_.wvu.PrintArea" hidden="1" oldHidden="1">
    <formula>Header!$A$1:$H$41</formula>
  </rdn>
  <rdn rId="0" localSheetId="2" customView="1" name="Z_98CE6726_DCD9_4FC2_A246_95AE96883A54_.wvu.Rows" hidden="1" oldHidden="1">
    <formula>Header!$38:$39,Header!$41:$41</formula>
  </rdn>
  <rdn rId="0" localSheetId="2" customView="1" name="Z_98CE6726_DCD9_4FC2_A246_95AE96883A54_.wvu.Cols" hidden="1" oldHidden="1">
    <formula>Header!$F:$H</formula>
  </rdn>
  <rdn rId="0" localSheetId="3" customView="1" name="Z_98CE6726_DCD9_4FC2_A246_95AE96883A54_.wvu.PrintArea" hidden="1" oldHidden="1">
    <formula>'Index '!$A$1:$J$48</formula>
  </rdn>
  <rdn rId="0" localSheetId="4" customView="1" name="Z_98CE6726_DCD9_4FC2_A246_95AE96883A54_.wvu.PrintArea" hidden="1" oldHidden="1">
    <formula>'Stat of Respon '!$A$1:$AU$41</formula>
  </rdn>
  <rdn rId="0" localSheetId="4" customView="1" name="Z_98CE6726_DCD9_4FC2_A246_95AE96883A54_.wvu.Rows" hidden="1" oldHidden="1">
    <formula>'Stat of Respon '!$5:$5</formula>
  </rdn>
  <rdn rId="0" localSheetId="4" customView="1" name="Z_98CE6726_DCD9_4FC2_A246_95AE96883A54_.wvu.Cols" hidden="1" oldHidden="1">
    <formula>'Stat of Respon '!$B:$AW,'Stat of Respon '!$AZ:$BE</formula>
  </rdn>
  <rdn rId="0" localSheetId="5" customView="1" name="Z_98CE6726_DCD9_4FC2_A246_95AE96883A54_.wvu.PrintArea" hidden="1" oldHidden="1">
    <formula>'Entity Info'!$A$2:$B$59</formula>
  </rdn>
  <rdn rId="0" localSheetId="5" customView="1" name="Z_98CE6726_DCD9_4FC2_A246_95AE96883A54_.wvu.PrintTitles" hidden="1" oldHidden="1">
    <formula>'Entity Info'!$2:$12</formula>
  </rdn>
  <rdn rId="0" localSheetId="6" customView="1" name="Z_98CE6726_DCD9_4FC2_A246_95AE96883A54_.wvu.Rows" hidden="1" oldHidden="1">
    <formula>SSP!$36:$36</formula>
  </rdn>
  <rdn rId="0" localSheetId="7" customView="1" name="Z_98CE6726_DCD9_4FC2_A246_95AE96883A54_.wvu.PrintArea" hidden="1" oldHidden="1">
    <formula>'Comprehensive Income'!$A$1:$E$35</formula>
  </rdn>
  <rdn rId="0" localSheetId="7" customView="1" name="Z_98CE6726_DCD9_4FC2_A246_95AE96883A54_.wvu.Rows" hidden="1" oldHidden="1">
    <formula>'Comprehensive Income'!$15:$16</formula>
  </rdn>
  <rdn rId="0" localSheetId="8" customView="1" name="Z_98CE6726_DCD9_4FC2_A246_95AE96883A54_.wvu.PrintArea" hidden="1" oldHidden="1">
    <formula>Equity!$A$1:$E$57</formula>
  </rdn>
  <rdn rId="0" localSheetId="8" customView="1" name="Z_98CE6726_DCD9_4FC2_A246_95AE96883A54_.wvu.Rows" hidden="1" oldHidden="1">
    <formula>Equity!$12:$12</formula>
  </rdn>
  <rdn rId="0" localSheetId="8" customView="1" name="Z_98CE6726_DCD9_4FC2_A246_95AE96883A54_.wvu.Cols" hidden="1" oldHidden="1">
    <formula>Equity!$B:$B</formula>
  </rdn>
  <rdn rId="0" localSheetId="9" customView="1" name="Z_98CE6726_DCD9_4FC2_A246_95AE96883A54_.wvu.PrintArea" hidden="1" oldHidden="1">
    <formula>'Financial Position'!$A$1:$E$43</formula>
  </rdn>
  <rdn rId="0" localSheetId="9" customView="1" name="Z_98CE6726_DCD9_4FC2_A246_95AE96883A54_.wvu.Rows" hidden="1" oldHidden="1">
    <formula>'Financial Position'!$26:$28,'Financial Position'!$30:$35</formula>
  </rdn>
  <rdn rId="0" localSheetId="11" customView="1" name="Z_98CE6726_DCD9_4FC2_A246_95AE96883A54_.wvu.PrintArea" hidden="1" oldHidden="1">
    <formula>'Notes 1'!$A$2:$F$216</formula>
  </rdn>
  <rdn rId="0" localSheetId="11" customView="1" name="Z_98CE6726_DCD9_4FC2_A246_95AE96883A54_.wvu.PrintTitles" hidden="1" oldHidden="1">
    <formula>'Notes 1'!$2:$5</formula>
  </rdn>
  <rdn rId="0" localSheetId="11" customView="1" name="Z_98CE6726_DCD9_4FC2_A246_95AE96883A54_.wvu.Rows" hidden="1" oldHidden="1">
    <formula>'Notes 1'!$24:$30,'Notes 1'!$132:$151,'Notes 1'!$162:$168,'Notes 1'!$181:$191</formula>
  </rdn>
  <rdn rId="0" localSheetId="12" customView="1" name="Z_98CE6726_DCD9_4FC2_A246_95AE96883A54_.wvu.PrintArea" hidden="1" oldHidden="1">
    <formula>Notes!$A$1:$I$245</formula>
  </rdn>
  <rdn rId="0" localSheetId="12" customView="1" name="Z_98CE6726_DCD9_4FC2_A246_95AE96883A54_.wvu.PrintTitles" hidden="1" oldHidden="1">
    <formula>Notes!$1:$4</formula>
  </rdn>
  <rdn rId="0" localSheetId="12" customView="1" name="Z_98CE6726_DCD9_4FC2_A246_95AE96883A54_.wvu.Rows" hidden="1" oldHidden="1">
    <formula>Notes!$11:$13,Notes!$78:$78,Notes!$130:$130,Notes!$136:$149,Notes!$160:$203,Notes!$219:$228</formula>
  </rdn>
  <rcv guid="{98CE6726-DCD9-4FC2-A246-95AE96883A5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principal@benneydale.schoolzone.net.nz"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5.bin"/><Relationship Id="rId5" Type="http://schemas.openxmlformats.org/officeDocument/2006/relationships/hyperlink" Target="mailto:earlychild@blennz.school.nz%20/" TargetMode="External"/><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3"/>
  <sheetViews>
    <sheetView workbookViewId="0">
      <selection activeCell="C8" sqref="C8"/>
    </sheetView>
  </sheetViews>
  <sheetFormatPr defaultColWidth="9.140625" defaultRowHeight="12.75" x14ac:dyDescent="0.2"/>
  <cols>
    <col min="1" max="1" width="13.42578125" style="425" bestFit="1" customWidth="1"/>
    <col min="2" max="2" width="17" style="425" customWidth="1"/>
    <col min="3" max="16384" width="9.140625" style="425"/>
  </cols>
  <sheetData>
    <row r="1" spans="1:2" x14ac:dyDescent="0.2">
      <c r="A1" s="425" t="s">
        <v>159</v>
      </c>
      <c r="B1" s="426">
        <v>24</v>
      </c>
    </row>
    <row r="2" spans="1:2" x14ac:dyDescent="0.2">
      <c r="A2" s="425" t="s">
        <v>158</v>
      </c>
      <c r="B2" s="425">
        <v>2015</v>
      </c>
    </row>
    <row r="3" spans="1:2" x14ac:dyDescent="0.2">
      <c r="A3" s="425" t="s">
        <v>157</v>
      </c>
      <c r="B3" s="427" t="s">
        <v>254</v>
      </c>
    </row>
    <row r="4" spans="1:2" x14ac:dyDescent="0.2">
      <c r="B4" s="428">
        <v>42369</v>
      </c>
    </row>
    <row r="6" spans="1:2" ht="15" x14ac:dyDescent="0.25">
      <c r="B6" s="424" t="s">
        <v>238</v>
      </c>
    </row>
    <row r="7" spans="1:2" x14ac:dyDescent="0.2">
      <c r="A7" s="425" t="s">
        <v>218</v>
      </c>
      <c r="B7" s="425">
        <v>2014</v>
      </c>
    </row>
    <row r="9" spans="1:2" x14ac:dyDescent="0.2">
      <c r="A9" s="425" t="s">
        <v>219</v>
      </c>
      <c r="B9" s="425">
        <v>2013</v>
      </c>
    </row>
    <row r="13" spans="1:2" x14ac:dyDescent="0.2">
      <c r="A13" s="425" t="s">
        <v>65</v>
      </c>
      <c r="B13" s="425">
        <v>1</v>
      </c>
    </row>
  </sheetData>
  <customSheetViews>
    <customSheetView guid="{98CE6726-DCD9-4FC2-A246-95AE96883A54}" state="hidden">
      <selection activeCell="C8" sqref="C8"/>
      <pageMargins left="0.7" right="0.7" top="0.75" bottom="0.75" header="0.3" footer="0.3"/>
      <pageSetup paperSize="9" orientation="portrait" r:id="rId1"/>
    </customSheetView>
    <customSheetView guid="{20188BB5-D17C-FD44-AB23-FE92EFD12A10}">
      <selection activeCell="C8" sqref="C8"/>
      <pageMargins left="0.7" right="0.7" top="0.75" bottom="0.75" header="0.3" footer="0.3"/>
      <pageSetup paperSize="9" orientation="portrait" r:id="rId2"/>
    </customSheetView>
    <customSheetView guid="{FB76ADEE-B62F-4FC8-8FF4-E0C8ACCF1057}">
      <selection activeCell="C8" sqref="C8"/>
      <pageMargins left="0.7" right="0.7" top="0.75" bottom="0.75" header="0.3" footer="0.3"/>
      <pageSetup paperSize="9" orientation="portrait" r:id="rId3"/>
    </customSheetView>
    <customSheetView guid="{8809097E-0878-44B3-9492-862A5B37D6DC}">
      <selection activeCell="C8" sqref="C8"/>
      <pageMargins left="0.7" right="0.7" top="0.75" bottom="0.75" header="0.3" footer="0.3"/>
      <pageSetup paperSize="9" orientation="portrait" r:id="rId4"/>
    </customSheetView>
  </customSheetViews>
  <phoneticPr fontId="0" type="noConversion"/>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54"/>
  <sheetViews>
    <sheetView tabSelected="1" zoomScaleNormal="100" workbookViewId="0">
      <selection activeCell="J27" sqref="J27"/>
    </sheetView>
  </sheetViews>
  <sheetFormatPr defaultColWidth="8.85546875" defaultRowHeight="12.75" x14ac:dyDescent="0.2"/>
  <cols>
    <col min="1" max="1" width="49.42578125" customWidth="1"/>
    <col min="2" max="2" width="7" customWidth="1"/>
    <col min="3" max="3" width="10.42578125" bestFit="1" customWidth="1"/>
    <col min="4" max="4" width="12.28515625" customWidth="1"/>
    <col min="5" max="5" width="14.140625" customWidth="1"/>
  </cols>
  <sheetData>
    <row r="1" spans="1:5" ht="18" x14ac:dyDescent="0.25">
      <c r="A1" s="364" t="str">
        <f>+'Financial Position'!A1</f>
        <v>Homai Early Childhood Centre</v>
      </c>
      <c r="B1" s="364"/>
      <c r="C1" s="86"/>
      <c r="D1" s="87"/>
      <c r="E1" s="87"/>
    </row>
    <row r="2" spans="1:5" ht="23.25" x14ac:dyDescent="0.35">
      <c r="A2" s="14" t="s">
        <v>29</v>
      </c>
      <c r="B2" s="14"/>
      <c r="C2" s="3"/>
      <c r="D2" s="3"/>
      <c r="E2" s="3"/>
    </row>
    <row r="3" spans="1:5" ht="18" x14ac:dyDescent="0.2">
      <c r="A3" s="365" t="s">
        <v>510</v>
      </c>
      <c r="B3" s="365"/>
      <c r="C3" s="13"/>
      <c r="D3" s="13"/>
      <c r="E3" s="13"/>
    </row>
    <row r="4" spans="1:5" ht="18" x14ac:dyDescent="0.2">
      <c r="A4" s="13"/>
      <c r="B4" s="13"/>
      <c r="C4" s="13"/>
      <c r="D4" s="13"/>
      <c r="E4" s="13"/>
    </row>
    <row r="5" spans="1:5" x14ac:dyDescent="0.2">
      <c r="C5" s="366">
        <v>2017</v>
      </c>
      <c r="D5" s="366">
        <v>2017</v>
      </c>
      <c r="E5" s="366">
        <v>2016</v>
      </c>
    </row>
    <row r="6" spans="1:5" ht="25.5" x14ac:dyDescent="0.2">
      <c r="B6" s="90" t="s">
        <v>30</v>
      </c>
      <c r="C6" s="69" t="s">
        <v>64</v>
      </c>
      <c r="D6" s="94" t="s">
        <v>31</v>
      </c>
      <c r="E6" s="94" t="s">
        <v>64</v>
      </c>
    </row>
    <row r="7" spans="1:5" x14ac:dyDescent="0.2">
      <c r="C7" s="69" t="s">
        <v>63</v>
      </c>
      <c r="D7" s="94" t="s">
        <v>63</v>
      </c>
      <c r="E7" s="94" t="s">
        <v>63</v>
      </c>
    </row>
    <row r="8" spans="1:5" x14ac:dyDescent="0.2">
      <c r="A8" s="1" t="s">
        <v>32</v>
      </c>
      <c r="B8" s="90"/>
      <c r="C8" s="3"/>
      <c r="D8" s="33"/>
      <c r="E8" s="33"/>
    </row>
    <row r="9" spans="1:5" x14ac:dyDescent="0.2">
      <c r="A9" s="367" t="s">
        <v>212</v>
      </c>
      <c r="B9" s="367"/>
      <c r="C9" s="368">
        <f>+'Comprehensive Income'!C9</f>
        <v>220063.83000000002</v>
      </c>
      <c r="D9" s="368">
        <f>+'Comprehensive Income'!D9</f>
        <v>218611</v>
      </c>
      <c r="E9" s="368">
        <v>210659</v>
      </c>
    </row>
    <row r="10" spans="1:5" x14ac:dyDescent="0.2">
      <c r="A10" s="367" t="s">
        <v>411</v>
      </c>
      <c r="B10" s="367"/>
      <c r="C10" s="368">
        <f>+'Comprehensive Income'!C10</f>
        <v>466.42000000000007</v>
      </c>
      <c r="D10" s="368">
        <f>+'Comprehensive Income'!D10</f>
        <v>0</v>
      </c>
      <c r="E10" s="368">
        <v>2102</v>
      </c>
    </row>
    <row r="11" spans="1:5" x14ac:dyDescent="0.2">
      <c r="A11" s="367" t="s">
        <v>278</v>
      </c>
      <c r="B11" s="367"/>
      <c r="C11" s="368">
        <f>+'Comprehensive Income'!C11</f>
        <v>756.7</v>
      </c>
      <c r="D11" s="368">
        <f>+'Comprehensive Income'!D11</f>
        <v>1692</v>
      </c>
      <c r="E11" s="368">
        <v>1602</v>
      </c>
    </row>
    <row r="12" spans="1:5" x14ac:dyDescent="0.2">
      <c r="A12" s="369" t="s">
        <v>50</v>
      </c>
      <c r="B12" s="369"/>
      <c r="C12" s="368">
        <f>+'Financial Position'!C13-'Financial Position'!E13</f>
        <v>-238.81999999999971</v>
      </c>
      <c r="D12" s="368">
        <f>+E12</f>
        <v>-1056</v>
      </c>
      <c r="E12" s="368">
        <v>-1056</v>
      </c>
    </row>
    <row r="13" spans="1:5" x14ac:dyDescent="0.2">
      <c r="A13" s="418" t="s">
        <v>59</v>
      </c>
      <c r="B13" s="27"/>
      <c r="C13" s="370"/>
      <c r="D13" s="370"/>
      <c r="E13" s="370"/>
    </row>
    <row r="14" spans="1:5" x14ac:dyDescent="0.2">
      <c r="A14" s="367" t="s">
        <v>60</v>
      </c>
      <c r="B14" s="27"/>
      <c r="C14" s="423">
        <v>-186231</v>
      </c>
      <c r="D14" s="370">
        <v>-237714</v>
      </c>
      <c r="E14" s="370">
        <v>-141110</v>
      </c>
    </row>
    <row r="15" spans="1:5" x14ac:dyDescent="0.2">
      <c r="A15" s="371"/>
      <c r="B15" s="371"/>
      <c r="C15" s="372"/>
      <c r="D15" s="372"/>
      <c r="E15" s="419" t="s">
        <v>62</v>
      </c>
    </row>
    <row r="16" spans="1:5" x14ac:dyDescent="0.2">
      <c r="A16" s="373" t="s">
        <v>33</v>
      </c>
      <c r="B16" s="374"/>
      <c r="C16" s="375">
        <f>SUM(C9:C14)</f>
        <v>34817.130000000034</v>
      </c>
      <c r="D16" s="375">
        <f>SUM(D9:D14)</f>
        <v>-18467</v>
      </c>
      <c r="E16" s="375">
        <f>SUM(E9:E14)</f>
        <v>72197</v>
      </c>
    </row>
    <row r="17" spans="1:5" x14ac:dyDescent="0.2">
      <c r="A17" s="27"/>
      <c r="B17" s="27"/>
      <c r="C17" s="376"/>
      <c r="D17" s="376"/>
      <c r="E17" s="376"/>
    </row>
    <row r="18" spans="1:5" x14ac:dyDescent="0.2">
      <c r="A18" s="1" t="s">
        <v>34</v>
      </c>
      <c r="B18" s="1"/>
      <c r="C18" s="372"/>
      <c r="D18" s="377"/>
      <c r="E18" s="372"/>
    </row>
    <row r="19" spans="1:5" x14ac:dyDescent="0.2">
      <c r="A19" s="367" t="s">
        <v>35</v>
      </c>
      <c r="B19" s="27"/>
      <c r="C19" s="368">
        <v>0</v>
      </c>
      <c r="D19" s="368">
        <f>-'[3]Budget CF Model 2015'!AF202</f>
        <v>0</v>
      </c>
      <c r="E19" s="368">
        <v>0</v>
      </c>
    </row>
    <row r="20" spans="1:5" x14ac:dyDescent="0.2">
      <c r="A20" s="367" t="s">
        <v>36</v>
      </c>
      <c r="B20" s="27"/>
      <c r="C20" s="368">
        <f>-Notes!E97</f>
        <v>-41453</v>
      </c>
      <c r="D20" s="368">
        <v>-7200</v>
      </c>
      <c r="E20" s="368">
        <v>-8624</v>
      </c>
    </row>
    <row r="21" spans="1:5" x14ac:dyDescent="0.2">
      <c r="A21" s="367" t="s">
        <v>37</v>
      </c>
      <c r="B21" s="27"/>
      <c r="C21" s="368"/>
      <c r="D21" s="368"/>
      <c r="E21" s="368"/>
    </row>
    <row r="22" spans="1:5" x14ac:dyDescent="0.2">
      <c r="A22" s="369" t="s">
        <v>38</v>
      </c>
      <c r="B22" s="27"/>
      <c r="C22" s="368">
        <v>0</v>
      </c>
      <c r="D22" s="368">
        <v>0</v>
      </c>
      <c r="E22" s="368">
        <v>0</v>
      </c>
    </row>
    <row r="23" spans="1:5" x14ac:dyDescent="0.2">
      <c r="C23" s="3"/>
      <c r="D23" s="3"/>
      <c r="E23" s="3"/>
    </row>
    <row r="24" spans="1:5" x14ac:dyDescent="0.2">
      <c r="A24" s="378"/>
      <c r="B24" s="378"/>
      <c r="C24" s="379"/>
      <c r="D24" s="380"/>
      <c r="E24" s="379"/>
    </row>
    <row r="25" spans="1:5" x14ac:dyDescent="0.2">
      <c r="A25" s="27" t="s">
        <v>39</v>
      </c>
      <c r="B25" s="27"/>
      <c r="C25" s="381">
        <f>SUM(C19:C24)</f>
        <v>-41453</v>
      </c>
      <c r="D25" s="381">
        <f>SUM(D19:D24)</f>
        <v>-7200</v>
      </c>
      <c r="E25" s="381">
        <f>SUM(E19:E24)</f>
        <v>-8624</v>
      </c>
    </row>
    <row r="26" spans="1:5" x14ac:dyDescent="0.2">
      <c r="C26" s="382"/>
      <c r="D26" s="382"/>
      <c r="E26" s="382"/>
    </row>
    <row r="27" spans="1:5" x14ac:dyDescent="0.2">
      <c r="A27" s="1" t="s">
        <v>40</v>
      </c>
      <c r="B27" s="1"/>
      <c r="C27" s="372"/>
      <c r="D27" s="377"/>
      <c r="E27" s="372"/>
    </row>
    <row r="28" spans="1:5" x14ac:dyDescent="0.2">
      <c r="A28" s="383" t="s">
        <v>41</v>
      </c>
      <c r="B28" s="383"/>
      <c r="C28" s="384">
        <v>0</v>
      </c>
      <c r="D28" s="384">
        <f>-'[3]Budget CF Model 2015'!AJ202</f>
        <v>0</v>
      </c>
      <c r="E28" s="384">
        <f>-'[3]Actual CF Model 2014'!AJ202</f>
        <v>0</v>
      </c>
    </row>
    <row r="29" spans="1:5" x14ac:dyDescent="0.2">
      <c r="A29" s="27" t="s">
        <v>42</v>
      </c>
      <c r="B29" s="27"/>
      <c r="C29" s="385">
        <f>-'[3]Actual CF Model 2015'!AL202</f>
        <v>0</v>
      </c>
      <c r="D29" s="385">
        <f>-'[3]Budget CF Model 2015'!AL202</f>
        <v>0</v>
      </c>
      <c r="E29" s="385">
        <f>-'[3]Actual CF Model 2014'!AL202</f>
        <v>0</v>
      </c>
    </row>
    <row r="30" spans="1:5" x14ac:dyDescent="0.2">
      <c r="A30" s="27" t="s">
        <v>43</v>
      </c>
      <c r="B30" s="27"/>
      <c r="C30" s="385">
        <f>-'[3]Actual CF Model 2015'!AM202</f>
        <v>0</v>
      </c>
      <c r="D30" s="385">
        <f>-'[3]Budget CF Model 2015'!AM202</f>
        <v>0</v>
      </c>
      <c r="E30" s="385">
        <f>-'[3]Actual CF Model 2014'!AM202</f>
        <v>0</v>
      </c>
    </row>
    <row r="31" spans="1:5" x14ac:dyDescent="0.2">
      <c r="A31" s="367" t="s">
        <v>44</v>
      </c>
      <c r="B31" s="27"/>
      <c r="C31" s="385">
        <f>-'[3]Actual CF Model 2015'!AK202</f>
        <v>0</v>
      </c>
      <c r="D31" s="385">
        <f>-'[3]Budget CF Model 2015'!AK202</f>
        <v>0</v>
      </c>
      <c r="E31" s="385">
        <f>-'[3]Actual CF Model 2014'!AK202</f>
        <v>0</v>
      </c>
    </row>
    <row r="32" spans="1:5" x14ac:dyDescent="0.2">
      <c r="A32" s="27"/>
      <c r="B32" s="27"/>
      <c r="C32" s="376"/>
      <c r="D32" s="376"/>
      <c r="E32" s="376"/>
    </row>
    <row r="33" spans="1:7" x14ac:dyDescent="0.2">
      <c r="A33" s="27" t="s">
        <v>45</v>
      </c>
      <c r="B33" s="27"/>
      <c r="C33" s="386">
        <f>SUM(C28:C32)</f>
        <v>0</v>
      </c>
      <c r="D33" s="387">
        <f>SUM(D28:D32)</f>
        <v>0</v>
      </c>
      <c r="E33" s="387">
        <f>SUM(E28:E32)</f>
        <v>0</v>
      </c>
    </row>
    <row r="34" spans="1:7" x14ac:dyDescent="0.2">
      <c r="A34" s="27"/>
      <c r="B34" s="27"/>
      <c r="C34" s="376"/>
      <c r="D34" s="377"/>
      <c r="E34" s="376"/>
    </row>
    <row r="35" spans="1:7" ht="12.75" customHeight="1" x14ac:dyDescent="0.2">
      <c r="A35" s="470" t="s">
        <v>46</v>
      </c>
      <c r="B35" s="347"/>
      <c r="C35" s="472">
        <f>C16+C25+C33</f>
        <v>-6635.8699999999662</v>
      </c>
      <c r="D35" s="472">
        <f>D16+D25+D33</f>
        <v>-25667</v>
      </c>
      <c r="E35" s="472">
        <f>E16+E25+E33</f>
        <v>63573</v>
      </c>
    </row>
    <row r="36" spans="1:7" ht="13.5" thickBot="1" x14ac:dyDescent="0.25">
      <c r="A36" s="471"/>
      <c r="B36" s="348"/>
      <c r="C36" s="473"/>
      <c r="D36" s="473"/>
      <c r="E36" s="473"/>
    </row>
    <row r="37" spans="1:7" ht="13.5" thickTop="1" x14ac:dyDescent="0.2">
      <c r="A37" s="64"/>
      <c r="B37" s="64"/>
      <c r="C37" s="372"/>
      <c r="D37" s="372"/>
      <c r="E37" s="372"/>
    </row>
    <row r="38" spans="1:7" x14ac:dyDescent="0.2">
      <c r="A38" s="388"/>
      <c r="B38" s="389"/>
      <c r="C38" s="372"/>
      <c r="D38" s="372"/>
      <c r="E38" s="372"/>
    </row>
    <row r="39" spans="1:7" ht="24.75" customHeight="1" x14ac:dyDescent="0.2">
      <c r="A39" s="388" t="s">
        <v>47</v>
      </c>
      <c r="B39" s="390">
        <v>8</v>
      </c>
      <c r="C39" s="392">
        <f>+E42</f>
        <v>181546</v>
      </c>
      <c r="D39" s="391">
        <f>+E42</f>
        <v>181546</v>
      </c>
      <c r="E39" s="391">
        <v>117973</v>
      </c>
    </row>
    <row r="40" spans="1:7" x14ac:dyDescent="0.2">
      <c r="A40" s="388"/>
      <c r="B40" s="389"/>
      <c r="C40" s="376"/>
      <c r="D40" s="377"/>
      <c r="E40" s="376"/>
    </row>
    <row r="41" spans="1:7" ht="12.75" customHeight="1" x14ac:dyDescent="0.2">
      <c r="A41" s="470" t="s">
        <v>48</v>
      </c>
      <c r="B41" s="347"/>
      <c r="C41" s="392"/>
      <c r="D41" s="392"/>
      <c r="E41" s="392"/>
    </row>
    <row r="42" spans="1:7" ht="13.5" thickBot="1" x14ac:dyDescent="0.25">
      <c r="A42" s="470"/>
      <c r="B42" s="393">
        <v>8</v>
      </c>
      <c r="C42" s="394">
        <f>SUM(C35:C41)</f>
        <v>174910.13000000003</v>
      </c>
      <c r="D42" s="394">
        <f>SUM(D35:D41)</f>
        <v>155879</v>
      </c>
      <c r="E42" s="394">
        <f>SUM(E35:E41)</f>
        <v>181546</v>
      </c>
    </row>
    <row r="43" spans="1:7" x14ac:dyDescent="0.2">
      <c r="A43" s="1"/>
      <c r="B43" s="1"/>
      <c r="C43" s="395"/>
      <c r="D43" s="395"/>
      <c r="E43" s="395"/>
      <c r="F43" s="429"/>
      <c r="G43" s="429"/>
    </row>
    <row r="44" spans="1:7" x14ac:dyDescent="0.2">
      <c r="A44" s="1"/>
      <c r="B44" s="1"/>
      <c r="C44" s="422"/>
      <c r="D44" s="422"/>
      <c r="E44" s="422"/>
    </row>
    <row r="45" spans="1:7" x14ac:dyDescent="0.2">
      <c r="A45" s="1"/>
      <c r="B45" s="1"/>
      <c r="C45" s="3"/>
      <c r="D45" s="3"/>
      <c r="E45" s="3"/>
    </row>
    <row r="46" spans="1:7" ht="12.75" customHeight="1" x14ac:dyDescent="0.2">
      <c r="A46" s="487" t="s">
        <v>551</v>
      </c>
      <c r="B46" s="488"/>
      <c r="C46" s="488"/>
      <c r="D46" s="488"/>
      <c r="E46" s="488"/>
    </row>
    <row r="47" spans="1:7" x14ac:dyDescent="0.2">
      <c r="A47" s="487" t="s">
        <v>552</v>
      </c>
      <c r="B47" s="488"/>
      <c r="C47" s="488"/>
      <c r="D47" s="488"/>
      <c r="E47" s="488"/>
    </row>
    <row r="48" spans="1:7" x14ac:dyDescent="0.2">
      <c r="A48" s="487" t="s">
        <v>553</v>
      </c>
      <c r="B48" s="488"/>
      <c r="C48" s="488"/>
      <c r="D48" s="488"/>
      <c r="E48" s="488"/>
    </row>
    <row r="49" spans="1:5" x14ac:dyDescent="0.2">
      <c r="A49" s="1"/>
      <c r="B49" s="1"/>
      <c r="C49" s="3"/>
      <c r="D49" s="3"/>
      <c r="E49" s="3"/>
    </row>
    <row r="50" spans="1:5" x14ac:dyDescent="0.2">
      <c r="A50" s="1"/>
      <c r="B50" s="1"/>
      <c r="C50" s="3"/>
      <c r="D50" s="3"/>
      <c r="E50" s="3"/>
    </row>
    <row r="51" spans="1:5" x14ac:dyDescent="0.2">
      <c r="A51" s="1"/>
      <c r="B51" s="1"/>
      <c r="C51" s="3"/>
      <c r="D51" s="3"/>
      <c r="E51" s="3"/>
    </row>
    <row r="52" spans="1:5" x14ac:dyDescent="0.2">
      <c r="A52" s="1"/>
      <c r="B52" s="1"/>
      <c r="C52" s="3"/>
      <c r="D52" s="395"/>
      <c r="E52" s="395"/>
    </row>
    <row r="53" spans="1:5" x14ac:dyDescent="0.2">
      <c r="C53" s="3"/>
      <c r="D53" s="3"/>
      <c r="E53" s="3"/>
    </row>
    <row r="54" spans="1:5" ht="14.25" x14ac:dyDescent="0.2">
      <c r="A54" s="396" t="s">
        <v>49</v>
      </c>
      <c r="B54" s="396"/>
      <c r="C54" s="3"/>
      <c r="D54" s="3"/>
      <c r="E54" s="3"/>
    </row>
  </sheetData>
  <customSheetViews>
    <customSheetView guid="{98CE6726-DCD9-4FC2-A246-95AE96883A54}">
      <selection activeCell="J27" sqref="J27"/>
      <pageMargins left="0.75" right="0.75" top="1.55" bottom="1" header="0.5" footer="0.5"/>
      <pageSetup paperSize="9" scale="78" orientation="portrait" r:id="rId1"/>
      <headerFooter alignWithMargins="0">
        <oddFooter>&amp;C&amp;P</oddFooter>
      </headerFooter>
    </customSheetView>
    <customSheetView guid="{20188BB5-D17C-FD44-AB23-FE92EFD12A10}">
      <selection activeCell="A51" sqref="A51"/>
      <pageMargins left="0.75" right="0.75" top="1.55" bottom="1" header="0.5" footer="0.5"/>
      <pageSetup paperSize="9" scale="78" orientation="portrait" r:id="rId2"/>
      <headerFooter alignWithMargins="0">
        <oddFooter>&amp;C&amp;P</oddFooter>
      </headerFooter>
    </customSheetView>
    <customSheetView guid="{FB76ADEE-B62F-4FC8-8FF4-E0C8ACCF1057}">
      <selection activeCell="A51" sqref="A51"/>
      <pageMargins left="0.75" right="0.75" top="1.55" bottom="1" header="0.5" footer="0.5"/>
      <pageSetup paperSize="9" scale="78" orientation="portrait" r:id="rId3"/>
      <headerFooter alignWithMargins="0">
        <oddFooter>&amp;C&amp;P</oddFooter>
      </headerFooter>
    </customSheetView>
    <customSheetView guid="{8809097E-0878-44B3-9492-862A5B37D6DC}">
      <selection activeCell="A51" sqref="A51"/>
      <pageMargins left="0.75" right="0.75" top="1.55" bottom="1" header="0.5" footer="0.5"/>
      <pageSetup paperSize="9" scale="78" orientation="portrait" r:id="rId4"/>
      <headerFooter alignWithMargins="0">
        <oddFooter>&amp;C&amp;P</oddFooter>
      </headerFooter>
    </customSheetView>
  </customSheetViews>
  <phoneticPr fontId="67" type="noConversion"/>
  <pageMargins left="0.75" right="0.75" top="1.55" bottom="1" header="0.5" footer="0.5"/>
  <pageSetup paperSize="9" scale="78" orientation="portrait" r:id="rId5"/>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16"/>
  <sheetViews>
    <sheetView view="pageBreakPreview" topLeftCell="A174" zoomScaleNormal="100" zoomScaleSheetLayoutView="100" workbookViewId="0">
      <selection activeCell="A216" sqref="A216:F216"/>
    </sheetView>
  </sheetViews>
  <sheetFormatPr defaultColWidth="9.140625" defaultRowHeight="12.75" customHeight="1" x14ac:dyDescent="0.2"/>
  <cols>
    <col min="1" max="1" width="9.140625" style="114"/>
    <col min="2" max="2" width="17.7109375" style="114" customWidth="1"/>
    <col min="3" max="3" width="10.140625" style="114" customWidth="1"/>
    <col min="4" max="4" width="17.28515625" style="114" customWidth="1"/>
    <col min="5" max="5" width="9.140625" style="114"/>
    <col min="6" max="6" width="25" style="114" customWidth="1"/>
    <col min="7" max="7" width="16.7109375" style="114" customWidth="1"/>
    <col min="8" max="16384" width="9.140625" style="114"/>
  </cols>
  <sheetData>
    <row r="1" spans="1:9" ht="4.5" customHeight="1" x14ac:dyDescent="0.2"/>
    <row r="2" spans="1:9" ht="30" customHeight="1" x14ac:dyDescent="0.25">
      <c r="A2" s="85" t="str">
        <f>+Header!A18</f>
        <v>Homai Early Childhood Centre</v>
      </c>
    </row>
    <row r="3" spans="1:9" ht="33.75" customHeight="1" x14ac:dyDescent="0.35">
      <c r="A3" s="204" t="s">
        <v>168</v>
      </c>
      <c r="B3" s="202"/>
      <c r="C3" s="202"/>
      <c r="D3" s="202"/>
      <c r="E3" s="202"/>
      <c r="F3" s="202"/>
      <c r="G3" s="202"/>
      <c r="H3" s="202"/>
      <c r="I3" s="202"/>
    </row>
    <row r="4" spans="1:9" ht="18" customHeight="1" x14ac:dyDescent="0.25">
      <c r="A4" s="203" t="s">
        <v>508</v>
      </c>
      <c r="B4" s="202"/>
      <c r="C4" s="202"/>
      <c r="D4" s="202"/>
      <c r="E4" s="202"/>
      <c r="F4" s="202"/>
      <c r="G4" s="202"/>
      <c r="H4" s="202"/>
      <c r="I4" s="202"/>
    </row>
    <row r="5" spans="1:9" ht="18" customHeight="1" x14ac:dyDescent="0.25">
      <c r="A5" s="203"/>
      <c r="B5" s="202"/>
      <c r="C5" s="202"/>
      <c r="D5" s="202"/>
      <c r="E5" s="202"/>
      <c r="F5" s="202"/>
      <c r="G5" s="202"/>
      <c r="H5" s="202"/>
      <c r="I5" s="202"/>
    </row>
    <row r="6" spans="1:9" ht="15.75" customHeight="1" x14ac:dyDescent="0.25">
      <c r="A6" s="178" t="s">
        <v>206</v>
      </c>
      <c r="B6" s="178"/>
      <c r="C6" s="178"/>
      <c r="D6" s="178"/>
      <c r="E6" s="178"/>
      <c r="F6" s="178"/>
      <c r="G6" s="178"/>
      <c r="H6" s="178"/>
      <c r="I6" s="178"/>
    </row>
    <row r="7" spans="1:9" s="173" customFormat="1" ht="14.25" customHeight="1" x14ac:dyDescent="0.25">
      <c r="A7" s="176"/>
      <c r="B7" s="187"/>
      <c r="C7" s="187"/>
      <c r="D7" s="187"/>
      <c r="E7" s="187"/>
      <c r="F7" s="187"/>
      <c r="G7" s="187"/>
      <c r="H7" s="187"/>
      <c r="I7" s="187"/>
    </row>
    <row r="8" spans="1:9" ht="15.75" customHeight="1" x14ac:dyDescent="0.25">
      <c r="A8" s="179" t="s">
        <v>205</v>
      </c>
      <c r="B8" s="176"/>
      <c r="C8" s="176"/>
      <c r="D8" s="176"/>
      <c r="E8" s="176"/>
      <c r="F8" s="176"/>
      <c r="G8" s="176"/>
      <c r="H8" s="176"/>
      <c r="I8" s="176"/>
    </row>
    <row r="9" spans="1:9" s="173" customFormat="1" ht="14.25" customHeight="1" x14ac:dyDescent="0.25">
      <c r="A9" s="177"/>
      <c r="B9" s="176"/>
      <c r="C9" s="176"/>
      <c r="D9" s="176"/>
      <c r="E9" s="176"/>
      <c r="F9" s="176"/>
      <c r="G9" s="176"/>
      <c r="H9" s="176"/>
      <c r="I9" s="176"/>
    </row>
    <row r="10" spans="1:9" s="173" customFormat="1" ht="57" customHeight="1" x14ac:dyDescent="0.2">
      <c r="A10" s="578" t="s">
        <v>419</v>
      </c>
      <c r="B10" s="578"/>
      <c r="C10" s="578"/>
      <c r="D10" s="578"/>
      <c r="E10" s="578"/>
      <c r="F10" s="578"/>
      <c r="G10" s="217"/>
      <c r="H10" s="217"/>
      <c r="I10" s="217"/>
    </row>
    <row r="11" spans="1:9" s="173" customFormat="1" ht="14.25" customHeight="1" x14ac:dyDescent="0.2">
      <c r="A11" s="217"/>
      <c r="B11" s="217"/>
      <c r="C11" s="217"/>
      <c r="D11" s="217"/>
      <c r="E11" s="217"/>
      <c r="F11" s="217"/>
      <c r="G11" s="217"/>
      <c r="H11" s="217"/>
      <c r="I11" s="217"/>
    </row>
    <row r="12" spans="1:9" ht="15.75" customHeight="1" x14ac:dyDescent="0.25">
      <c r="A12" s="178" t="s">
        <v>204</v>
      </c>
      <c r="B12" s="178"/>
      <c r="C12" s="178"/>
      <c r="D12" s="178"/>
      <c r="E12" s="178"/>
      <c r="F12" s="178"/>
      <c r="G12" s="178"/>
      <c r="H12" s="178"/>
      <c r="I12" s="178"/>
    </row>
    <row r="13" spans="1:9" s="173" customFormat="1" ht="14.25" customHeight="1" x14ac:dyDescent="0.25">
      <c r="A13" s="176"/>
      <c r="B13" s="176"/>
      <c r="C13" s="176"/>
      <c r="D13" s="176"/>
      <c r="E13" s="176"/>
      <c r="F13" s="176"/>
      <c r="G13" s="176"/>
      <c r="H13" s="176"/>
      <c r="I13" s="176"/>
    </row>
    <row r="14" spans="1:9" s="173" customFormat="1" ht="14.25" customHeight="1" x14ac:dyDescent="0.25">
      <c r="A14" s="176" t="s">
        <v>420</v>
      </c>
      <c r="B14" s="176"/>
      <c r="C14" s="176"/>
      <c r="D14" s="176"/>
      <c r="E14" s="176"/>
      <c r="F14" s="176"/>
      <c r="G14" s="176"/>
      <c r="H14" s="176"/>
      <c r="I14" s="176"/>
    </row>
    <row r="15" spans="1:9" s="173" customFormat="1" ht="36" customHeight="1" x14ac:dyDescent="0.25">
      <c r="A15" s="578" t="s">
        <v>526</v>
      </c>
      <c r="B15" s="590"/>
      <c r="C15" s="590"/>
      <c r="D15" s="590"/>
      <c r="E15" s="590"/>
      <c r="F15" s="590"/>
      <c r="G15" s="176"/>
      <c r="H15" s="176"/>
      <c r="I15" s="176"/>
    </row>
    <row r="16" spans="1:9" s="173" customFormat="1" ht="14.25" customHeight="1" x14ac:dyDescent="0.25">
      <c r="A16" s="176"/>
      <c r="B16" s="176"/>
      <c r="C16" s="176"/>
      <c r="D16" s="176"/>
      <c r="E16" s="176"/>
      <c r="F16" s="176"/>
      <c r="G16" s="176"/>
      <c r="H16" s="176"/>
      <c r="I16" s="176"/>
    </row>
    <row r="17" spans="1:9" s="173" customFormat="1" ht="14.25" customHeight="1" x14ac:dyDescent="0.25">
      <c r="A17" s="176" t="s">
        <v>421</v>
      </c>
      <c r="B17" s="176"/>
      <c r="C17" s="176"/>
      <c r="D17" s="176"/>
      <c r="E17" s="176"/>
      <c r="F17" s="176"/>
      <c r="G17" s="176"/>
      <c r="H17" s="176"/>
      <c r="I17" s="176"/>
    </row>
    <row r="18" spans="1:9" s="173" customFormat="1" ht="39.75" customHeight="1" x14ac:dyDescent="0.25">
      <c r="A18" s="578" t="s">
        <v>422</v>
      </c>
      <c r="B18" s="578"/>
      <c r="C18" s="578"/>
      <c r="D18" s="578"/>
      <c r="E18" s="578"/>
      <c r="F18" s="578"/>
      <c r="G18" s="176"/>
      <c r="H18" s="176"/>
      <c r="I18" s="176"/>
    </row>
    <row r="19" spans="1:9" s="173" customFormat="1" ht="14.25" customHeight="1" x14ac:dyDescent="0.25">
      <c r="A19" s="176"/>
      <c r="B19" s="176"/>
      <c r="C19" s="176"/>
      <c r="D19" s="176"/>
      <c r="E19" s="176"/>
      <c r="F19" s="176"/>
      <c r="G19" s="176"/>
      <c r="H19" s="176"/>
      <c r="I19" s="176"/>
    </row>
    <row r="20" spans="1:9" s="173" customFormat="1" ht="15.75" customHeight="1" x14ac:dyDescent="0.25">
      <c r="A20" s="176" t="s">
        <v>203</v>
      </c>
      <c r="B20" s="176"/>
      <c r="C20" s="176"/>
      <c r="D20" s="176"/>
      <c r="E20" s="176"/>
      <c r="F20" s="176"/>
      <c r="G20" s="176"/>
      <c r="H20" s="176"/>
      <c r="I20" s="176"/>
    </row>
    <row r="21" spans="1:9" s="173" customFormat="1" ht="14.25" customHeight="1" x14ac:dyDescent="0.25">
      <c r="A21" s="183"/>
      <c r="B21" s="176"/>
      <c r="C21" s="176"/>
      <c r="D21" s="176"/>
      <c r="E21" s="176"/>
      <c r="F21" s="176"/>
      <c r="G21" s="176"/>
      <c r="H21" s="176"/>
      <c r="I21" s="176"/>
    </row>
    <row r="22" spans="1:9" s="173" customFormat="1" ht="127.5" customHeight="1" x14ac:dyDescent="0.2">
      <c r="A22" s="578" t="s">
        <v>462</v>
      </c>
      <c r="B22" s="578"/>
      <c r="C22" s="578"/>
      <c r="D22" s="578"/>
      <c r="E22" s="578"/>
      <c r="F22" s="578"/>
      <c r="G22" s="175"/>
      <c r="H22" s="175"/>
      <c r="I22" s="175"/>
    </row>
    <row r="23" spans="1:9" s="173" customFormat="1" ht="14.25" customHeight="1" x14ac:dyDescent="0.2">
      <c r="A23" s="2"/>
      <c r="B23" s="2"/>
      <c r="C23" s="2"/>
      <c r="D23" s="2"/>
      <c r="E23" s="2"/>
      <c r="F23" s="2"/>
      <c r="G23" s="175"/>
      <c r="H23" s="175"/>
      <c r="I23" s="175"/>
    </row>
    <row r="24" spans="1:9" ht="15.75" hidden="1" customHeight="1" x14ac:dyDescent="0.25">
      <c r="A24" s="183"/>
      <c r="B24" s="178"/>
      <c r="C24" s="178"/>
      <c r="D24" s="178"/>
      <c r="E24" s="178"/>
      <c r="F24" s="178"/>
      <c r="G24" s="178"/>
      <c r="H24" s="178"/>
      <c r="I24" s="178"/>
    </row>
    <row r="25" spans="1:9" s="173" customFormat="1" ht="14.25" hidden="1" customHeight="1" x14ac:dyDescent="0.25">
      <c r="A25" s="189"/>
      <c r="B25" s="176"/>
      <c r="C25" s="176"/>
      <c r="D25" s="176"/>
      <c r="E25" s="176"/>
      <c r="F25" s="176"/>
      <c r="G25" s="176"/>
      <c r="H25" s="176"/>
      <c r="I25" s="176"/>
    </row>
    <row r="26" spans="1:9" s="173" customFormat="1" ht="14.25" hidden="1" customHeight="1" x14ac:dyDescent="0.2">
      <c r="A26" s="580" t="s">
        <v>241</v>
      </c>
      <c r="B26" s="581"/>
      <c r="C26" s="581"/>
      <c r="D26" s="581"/>
      <c r="E26" s="581"/>
      <c r="F26" s="581"/>
      <c r="G26" s="175"/>
      <c r="H26" s="175"/>
      <c r="I26" s="175"/>
    </row>
    <row r="27" spans="1:9" s="173" customFormat="1" ht="14.25" hidden="1" customHeight="1" x14ac:dyDescent="0.2">
      <c r="A27" s="581"/>
      <c r="B27" s="581"/>
      <c r="C27" s="581"/>
      <c r="D27" s="581"/>
      <c r="E27" s="581"/>
      <c r="F27" s="581"/>
      <c r="G27" s="175"/>
      <c r="H27" s="175"/>
      <c r="I27" s="175"/>
    </row>
    <row r="28" spans="1:9" s="173" customFormat="1" ht="14.25" hidden="1" customHeight="1" x14ac:dyDescent="0.2">
      <c r="A28" s="581"/>
      <c r="B28" s="581"/>
      <c r="C28" s="581"/>
      <c r="D28" s="581"/>
      <c r="E28" s="581"/>
      <c r="F28" s="581"/>
      <c r="G28" s="175"/>
      <c r="H28" s="175"/>
      <c r="I28" s="175"/>
    </row>
    <row r="29" spans="1:9" s="173" customFormat="1" ht="14.25" hidden="1" customHeight="1" x14ac:dyDescent="0.2">
      <c r="A29" s="581"/>
      <c r="B29" s="581"/>
      <c r="C29" s="581"/>
      <c r="D29" s="581"/>
      <c r="E29" s="581"/>
      <c r="F29" s="581"/>
      <c r="G29" s="175"/>
      <c r="H29" s="175"/>
      <c r="I29" s="175"/>
    </row>
    <row r="30" spans="1:9" s="173" customFormat="1" ht="14.25" hidden="1" customHeight="1" x14ac:dyDescent="0.2">
      <c r="A30" s="175"/>
      <c r="B30" s="175"/>
      <c r="C30" s="175"/>
      <c r="D30" s="175"/>
      <c r="E30" s="175"/>
      <c r="F30" s="175"/>
      <c r="G30" s="175"/>
      <c r="H30" s="175"/>
      <c r="I30" s="175"/>
    </row>
    <row r="31" spans="1:9" ht="15.75" customHeight="1" x14ac:dyDescent="0.25">
      <c r="A31" s="176" t="s">
        <v>202</v>
      </c>
      <c r="B31" s="178"/>
      <c r="C31" s="178"/>
      <c r="D31" s="178"/>
      <c r="E31" s="178"/>
      <c r="F31" s="178"/>
      <c r="G31" s="178"/>
      <c r="H31" s="178"/>
      <c r="I31" s="178"/>
    </row>
    <row r="32" spans="1:9" s="173" customFormat="1" ht="14.25" customHeight="1" x14ac:dyDescent="0.25">
      <c r="A32" s="183"/>
      <c r="B32" s="176"/>
      <c r="C32" s="176"/>
      <c r="D32" s="176"/>
      <c r="E32" s="176"/>
      <c r="F32" s="176"/>
      <c r="G32" s="176"/>
      <c r="H32" s="176"/>
      <c r="I32" s="176"/>
    </row>
    <row r="33" spans="1:9" s="173" customFormat="1" ht="14.25" customHeight="1" x14ac:dyDescent="0.2">
      <c r="A33" s="580" t="s">
        <v>201</v>
      </c>
      <c r="B33" s="581"/>
      <c r="C33" s="581"/>
      <c r="D33" s="581"/>
      <c r="E33" s="581"/>
      <c r="F33" s="581"/>
      <c r="G33" s="199"/>
      <c r="H33" s="199"/>
      <c r="I33" s="199"/>
    </row>
    <row r="34" spans="1:9" s="173" customFormat="1" ht="14.25" customHeight="1" x14ac:dyDescent="0.2">
      <c r="A34" s="581"/>
      <c r="B34" s="581"/>
      <c r="C34" s="581"/>
      <c r="D34" s="581"/>
      <c r="E34" s="581"/>
      <c r="F34" s="581"/>
      <c r="G34" s="199"/>
      <c r="H34" s="199"/>
      <c r="I34" s="199"/>
    </row>
    <row r="35" spans="1:9" s="173" customFormat="1" ht="14.25" customHeight="1" x14ac:dyDescent="0.2">
      <c r="A35" s="199"/>
      <c r="B35" s="199"/>
      <c r="C35" s="199"/>
      <c r="D35" s="199"/>
      <c r="E35" s="199"/>
      <c r="F35" s="199"/>
      <c r="G35" s="199"/>
      <c r="H35" s="199"/>
      <c r="I35" s="199"/>
    </row>
    <row r="36" spans="1:9" ht="15.75" customHeight="1" x14ac:dyDescent="0.25">
      <c r="A36" s="176" t="s">
        <v>200</v>
      </c>
      <c r="B36" s="178"/>
      <c r="C36" s="178"/>
      <c r="D36" s="178"/>
      <c r="E36" s="178"/>
      <c r="F36" s="178"/>
      <c r="G36" s="178"/>
      <c r="H36" s="178"/>
      <c r="I36" s="178"/>
    </row>
    <row r="37" spans="1:9" s="173" customFormat="1" ht="14.25" customHeight="1" x14ac:dyDescent="0.25">
      <c r="A37" s="183"/>
      <c r="B37" s="176"/>
      <c r="C37" s="176"/>
      <c r="D37" s="176"/>
      <c r="E37" s="176"/>
      <c r="F37" s="176"/>
      <c r="G37" s="176"/>
      <c r="H37" s="176"/>
      <c r="I37" s="176"/>
    </row>
    <row r="38" spans="1:9" s="173" customFormat="1" ht="14.25" customHeight="1" x14ac:dyDescent="0.2">
      <c r="A38" s="188" t="s">
        <v>423</v>
      </c>
      <c r="B38" s="200"/>
      <c r="C38" s="200"/>
      <c r="D38" s="200"/>
      <c r="E38" s="200"/>
      <c r="F38" s="200"/>
      <c r="G38" s="200"/>
      <c r="H38" s="200"/>
      <c r="I38" s="200"/>
    </row>
    <row r="39" spans="1:9" s="173" customFormat="1" ht="14.25" customHeight="1" x14ac:dyDescent="0.25">
      <c r="A39" s="188"/>
      <c r="B39" s="187"/>
      <c r="C39" s="187"/>
      <c r="D39" s="187"/>
      <c r="E39" s="187"/>
      <c r="F39" s="187"/>
      <c r="G39" s="187"/>
      <c r="H39" s="187"/>
      <c r="I39" s="187"/>
    </row>
    <row r="40" spans="1:9" ht="15.75" customHeight="1" x14ac:dyDescent="0.25">
      <c r="A40" s="177" t="s">
        <v>199</v>
      </c>
      <c r="B40" s="178"/>
      <c r="C40" s="178"/>
      <c r="D40" s="178"/>
      <c r="E40" s="178"/>
      <c r="F40" s="178"/>
      <c r="G40" s="178"/>
      <c r="H40" s="178"/>
      <c r="I40" s="178"/>
    </row>
    <row r="41" spans="1:9" ht="15.75" customHeight="1" x14ac:dyDescent="0.25">
      <c r="A41" s="201"/>
      <c r="B41" s="178"/>
      <c r="C41" s="178"/>
      <c r="D41" s="178"/>
      <c r="E41" s="178"/>
      <c r="F41" s="178"/>
      <c r="G41" s="178"/>
      <c r="H41" s="178"/>
      <c r="I41" s="178"/>
    </row>
    <row r="42" spans="1:9" s="173" customFormat="1" ht="14.25" customHeight="1" x14ac:dyDescent="0.2">
      <c r="A42" s="580" t="s">
        <v>424</v>
      </c>
      <c r="B42" s="581"/>
      <c r="C42" s="581"/>
      <c r="D42" s="581"/>
      <c r="E42" s="581"/>
      <c r="F42" s="581"/>
      <c r="G42" s="199"/>
      <c r="H42" s="199"/>
      <c r="I42" s="199"/>
    </row>
    <row r="43" spans="1:9" s="173" customFormat="1" ht="9.75" customHeight="1" x14ac:dyDescent="0.2">
      <c r="A43" s="581"/>
      <c r="B43" s="581"/>
      <c r="C43" s="581"/>
      <c r="D43" s="581"/>
      <c r="E43" s="581"/>
      <c r="F43" s="581"/>
      <c r="G43" s="199"/>
      <c r="H43" s="199"/>
      <c r="I43" s="199"/>
    </row>
    <row r="44" spans="1:9" s="173" customFormat="1" ht="14.25" customHeight="1" x14ac:dyDescent="0.25">
      <c r="A44" s="200"/>
      <c r="B44" s="187"/>
      <c r="C44" s="187"/>
      <c r="D44" s="187"/>
      <c r="E44" s="187"/>
      <c r="F44" s="187"/>
      <c r="G44" s="187"/>
      <c r="H44" s="187"/>
      <c r="I44" s="187"/>
    </row>
    <row r="45" spans="1:9" s="173" customFormat="1" ht="14.25" customHeight="1" x14ac:dyDescent="0.25">
      <c r="A45" s="177" t="s">
        <v>425</v>
      </c>
      <c r="B45" s="187"/>
      <c r="C45" s="187"/>
      <c r="D45" s="187"/>
      <c r="E45" s="187"/>
      <c r="F45" s="187"/>
      <c r="G45" s="187"/>
      <c r="H45" s="187"/>
      <c r="I45" s="187"/>
    </row>
    <row r="46" spans="1:9" s="173" customFormat="1" ht="75" customHeight="1" x14ac:dyDescent="0.25">
      <c r="A46" s="578" t="s">
        <v>0</v>
      </c>
      <c r="B46" s="579"/>
      <c r="C46" s="579"/>
      <c r="D46" s="579"/>
      <c r="E46" s="579"/>
      <c r="F46" s="579"/>
      <c r="G46" s="187"/>
      <c r="H46" s="187"/>
      <c r="I46" s="187"/>
    </row>
    <row r="47" spans="1:9" s="173" customFormat="1" ht="14.25" customHeight="1" x14ac:dyDescent="0.25">
      <c r="A47" s="176"/>
      <c r="B47" s="187"/>
      <c r="C47" s="187"/>
      <c r="D47" s="187"/>
      <c r="E47" s="187"/>
      <c r="F47" s="187"/>
      <c r="G47" s="187"/>
      <c r="H47" s="187"/>
      <c r="I47" s="187"/>
    </row>
    <row r="48" spans="1:9" s="173" customFormat="1" ht="14.25" customHeight="1" x14ac:dyDescent="0.25">
      <c r="A48" s="178" t="s">
        <v>1</v>
      </c>
      <c r="B48" s="187"/>
      <c r="C48" s="187"/>
      <c r="D48" s="187"/>
      <c r="E48" s="187"/>
      <c r="F48" s="187"/>
      <c r="G48" s="187"/>
      <c r="H48" s="187"/>
      <c r="I48" s="187"/>
    </row>
    <row r="49" spans="1:9" s="173" customFormat="1" ht="14.25" customHeight="1" x14ac:dyDescent="0.25">
      <c r="A49" s="178"/>
      <c r="B49" s="187"/>
      <c r="C49" s="187"/>
      <c r="D49" s="187"/>
      <c r="E49" s="187"/>
      <c r="F49" s="187"/>
      <c r="G49" s="187"/>
      <c r="H49" s="187"/>
      <c r="I49" s="187"/>
    </row>
    <row r="50" spans="1:9" ht="15.75" customHeight="1" x14ac:dyDescent="0.25">
      <c r="A50" s="177" t="s">
        <v>425</v>
      </c>
      <c r="B50" s="178"/>
      <c r="C50" s="178"/>
      <c r="D50" s="178"/>
      <c r="E50" s="178"/>
      <c r="F50" s="178"/>
      <c r="G50" s="178"/>
      <c r="H50" s="178"/>
      <c r="I50" s="178"/>
    </row>
    <row r="51" spans="1:9" s="173" customFormat="1" ht="14.25" customHeight="1" x14ac:dyDescent="0.25">
      <c r="A51" s="183"/>
      <c r="B51" s="176"/>
      <c r="C51" s="176"/>
      <c r="D51" s="176"/>
      <c r="E51" s="176"/>
      <c r="F51" s="176"/>
      <c r="G51" s="176"/>
      <c r="H51" s="176"/>
      <c r="I51" s="176"/>
    </row>
    <row r="52" spans="1:9" s="173" customFormat="1" ht="33.75" customHeight="1" x14ac:dyDescent="0.2">
      <c r="A52" s="578" t="s">
        <v>2</v>
      </c>
      <c r="B52" s="578"/>
      <c r="C52" s="578"/>
      <c r="D52" s="578"/>
      <c r="E52" s="578"/>
      <c r="F52" s="578"/>
      <c r="G52" s="175"/>
      <c r="H52" s="175"/>
      <c r="I52" s="175"/>
    </row>
    <row r="53" spans="1:9" s="173" customFormat="1" ht="14.25" customHeight="1" x14ac:dyDescent="0.2">
      <c r="A53" s="2"/>
      <c r="B53" s="2"/>
      <c r="C53" s="2"/>
      <c r="D53" s="2"/>
      <c r="E53" s="2"/>
      <c r="F53" s="2"/>
      <c r="G53" s="175"/>
      <c r="H53" s="175"/>
      <c r="I53" s="175"/>
    </row>
    <row r="54" spans="1:9" s="173" customFormat="1" ht="32.25" customHeight="1" x14ac:dyDescent="0.2">
      <c r="A54" s="578" t="s">
        <v>3</v>
      </c>
      <c r="B54" s="579"/>
      <c r="C54" s="579"/>
      <c r="D54" s="579"/>
      <c r="E54" s="579"/>
      <c r="F54" s="579"/>
      <c r="G54" s="199"/>
      <c r="H54" s="199"/>
      <c r="I54" s="199"/>
    </row>
    <row r="55" spans="1:9" s="173" customFormat="1" ht="13.5" customHeight="1" x14ac:dyDescent="0.2">
      <c r="A55" s="346"/>
      <c r="B55" s="346"/>
      <c r="C55" s="346"/>
      <c r="D55" s="346"/>
      <c r="E55" s="346"/>
      <c r="F55" s="346"/>
      <c r="G55" s="199"/>
      <c r="H55" s="199"/>
      <c r="I55" s="199"/>
    </row>
    <row r="56" spans="1:9" ht="15.75" customHeight="1" x14ac:dyDescent="0.25">
      <c r="A56" s="177" t="s">
        <v>198</v>
      </c>
      <c r="B56" s="178"/>
      <c r="C56" s="178"/>
      <c r="D56" s="178"/>
      <c r="E56" s="178"/>
      <c r="F56" s="178"/>
      <c r="G56" s="178"/>
      <c r="H56" s="178"/>
      <c r="I56" s="178"/>
    </row>
    <row r="57" spans="1:9" s="173" customFormat="1" ht="14.25" customHeight="1" x14ac:dyDescent="0.25">
      <c r="A57" s="183"/>
      <c r="B57" s="176"/>
      <c r="C57" s="176"/>
      <c r="D57" s="176"/>
      <c r="E57" s="176"/>
      <c r="F57" s="176"/>
      <c r="G57" s="176"/>
      <c r="H57" s="176"/>
      <c r="I57" s="176"/>
    </row>
    <row r="58" spans="1:9" s="173" customFormat="1" ht="14.25" x14ac:dyDescent="0.2">
      <c r="A58" s="580" t="s">
        <v>463</v>
      </c>
      <c r="B58" s="581"/>
      <c r="C58" s="581"/>
      <c r="D58" s="581"/>
      <c r="E58" s="581"/>
      <c r="F58" s="581"/>
      <c r="G58" s="199"/>
      <c r="H58" s="199"/>
      <c r="I58" s="199"/>
    </row>
    <row r="59" spans="1:9" s="173" customFormat="1" ht="3.75" customHeight="1" x14ac:dyDescent="0.2">
      <c r="A59" s="581"/>
      <c r="B59" s="581"/>
      <c r="C59" s="581"/>
      <c r="D59" s="581"/>
      <c r="E59" s="581"/>
      <c r="F59" s="581"/>
      <c r="G59" s="199"/>
      <c r="H59" s="199"/>
      <c r="I59" s="199"/>
    </row>
    <row r="60" spans="1:9" s="173" customFormat="1" ht="14.25" customHeight="1" x14ac:dyDescent="0.2">
      <c r="A60" s="199"/>
      <c r="B60" s="199"/>
      <c r="C60" s="199"/>
      <c r="D60" s="199"/>
      <c r="E60" s="199"/>
      <c r="F60" s="199"/>
      <c r="G60" s="199"/>
      <c r="H60" s="199"/>
      <c r="I60" s="199"/>
    </row>
    <row r="61" spans="1:9" ht="15.75" customHeight="1" x14ac:dyDescent="0.25">
      <c r="A61" s="177" t="s">
        <v>197</v>
      </c>
      <c r="B61" s="178"/>
      <c r="C61" s="178"/>
      <c r="D61" s="178"/>
      <c r="E61" s="178"/>
      <c r="F61" s="178"/>
      <c r="G61" s="178"/>
      <c r="H61" s="178"/>
      <c r="I61" s="178"/>
    </row>
    <row r="62" spans="1:9" s="173" customFormat="1" ht="14.25" customHeight="1" x14ac:dyDescent="0.25">
      <c r="A62" s="183"/>
      <c r="B62" s="176"/>
      <c r="C62" s="176"/>
      <c r="D62" s="176"/>
      <c r="E62" s="176"/>
      <c r="F62" s="176"/>
      <c r="G62" s="176"/>
      <c r="H62" s="176"/>
      <c r="I62" s="176"/>
    </row>
    <row r="63" spans="1:9" s="173" customFormat="1" ht="14.25" customHeight="1" x14ac:dyDescent="0.2">
      <c r="A63" s="580" t="s">
        <v>4</v>
      </c>
      <c r="B63" s="581"/>
      <c r="C63" s="581"/>
      <c r="D63" s="581"/>
      <c r="E63" s="581"/>
      <c r="F63" s="581"/>
      <c r="G63" s="218"/>
      <c r="H63" s="218"/>
      <c r="I63" s="218"/>
    </row>
    <row r="64" spans="1:9" s="173" customFormat="1" ht="14.25" customHeight="1" x14ac:dyDescent="0.2">
      <c r="A64" s="581"/>
      <c r="B64" s="581"/>
      <c r="C64" s="581"/>
      <c r="D64" s="581"/>
      <c r="E64" s="581"/>
      <c r="F64" s="581"/>
      <c r="G64" s="218"/>
      <c r="H64" s="218"/>
      <c r="I64" s="218"/>
    </row>
    <row r="65" spans="1:9" s="173" customFormat="1" ht="14.25" customHeight="1" x14ac:dyDescent="0.2">
      <c r="A65" s="199"/>
      <c r="B65" s="199"/>
      <c r="C65" s="199"/>
      <c r="D65" s="199"/>
      <c r="E65" s="199"/>
      <c r="F65" s="199"/>
      <c r="G65" s="199"/>
      <c r="H65" s="199"/>
      <c r="I65" s="199"/>
    </row>
    <row r="66" spans="1:9" ht="15.75" customHeight="1" x14ac:dyDescent="0.25">
      <c r="A66" s="178" t="s">
        <v>398</v>
      </c>
      <c r="B66" s="178"/>
      <c r="C66" s="178"/>
      <c r="D66" s="178"/>
      <c r="E66" s="178"/>
      <c r="F66" s="178"/>
      <c r="G66" s="178"/>
      <c r="H66" s="178"/>
      <c r="I66" s="178"/>
    </row>
    <row r="67" spans="1:9" s="173" customFormat="1" ht="14.25" customHeight="1" x14ac:dyDescent="0.25">
      <c r="A67" s="176"/>
      <c r="B67" s="176"/>
      <c r="C67" s="176"/>
      <c r="D67" s="176"/>
      <c r="E67" s="176"/>
      <c r="F67" s="176"/>
      <c r="G67" s="176"/>
      <c r="H67" s="176"/>
      <c r="I67" s="176"/>
    </row>
    <row r="68" spans="1:9" s="173" customFormat="1" ht="63.75" customHeight="1" x14ac:dyDescent="0.25">
      <c r="A68" s="580" t="s">
        <v>196</v>
      </c>
      <c r="B68" s="581"/>
      <c r="C68" s="581"/>
      <c r="D68" s="581"/>
      <c r="E68" s="581"/>
      <c r="F68" s="581"/>
      <c r="G68" s="174"/>
      <c r="H68" s="174"/>
      <c r="I68" s="174"/>
    </row>
    <row r="69" spans="1:9" s="173" customFormat="1" ht="14.25" customHeight="1" x14ac:dyDescent="0.25">
      <c r="A69" s="174"/>
      <c r="B69" s="174"/>
      <c r="C69" s="174"/>
      <c r="D69" s="174"/>
      <c r="E69" s="174"/>
      <c r="F69" s="174"/>
      <c r="G69" s="174"/>
      <c r="H69" s="174"/>
      <c r="I69" s="174"/>
    </row>
    <row r="70" spans="1:9" ht="15.75" customHeight="1" x14ac:dyDescent="0.25">
      <c r="A70" s="178" t="s">
        <v>399</v>
      </c>
      <c r="B70" s="178"/>
      <c r="C70" s="178"/>
      <c r="D70" s="178"/>
      <c r="E70" s="178"/>
      <c r="F70" s="178"/>
      <c r="G70" s="178"/>
      <c r="H70" s="178"/>
      <c r="I70" s="178"/>
    </row>
    <row r="71" spans="1:9" s="173" customFormat="1" ht="14.25" customHeight="1" x14ac:dyDescent="0.25">
      <c r="A71" s="176"/>
      <c r="B71" s="176"/>
      <c r="C71" s="176"/>
      <c r="D71" s="176"/>
      <c r="E71" s="176"/>
      <c r="F71" s="176"/>
      <c r="G71" s="176"/>
      <c r="H71" s="176"/>
      <c r="I71" s="176"/>
    </row>
    <row r="72" spans="1:9" s="173" customFormat="1" ht="14.25" customHeight="1" x14ac:dyDescent="0.2">
      <c r="A72" s="586" t="s">
        <v>5</v>
      </c>
      <c r="B72" s="591"/>
      <c r="C72" s="591"/>
      <c r="D72" s="591"/>
      <c r="E72" s="591"/>
      <c r="F72" s="591"/>
      <c r="G72" s="180"/>
      <c r="H72" s="180"/>
      <c r="I72" s="180"/>
    </row>
    <row r="73" spans="1:9" s="173" customFormat="1" ht="14.25" customHeight="1" x14ac:dyDescent="0.2">
      <c r="A73" s="591"/>
      <c r="B73" s="591"/>
      <c r="C73" s="591"/>
      <c r="D73" s="591"/>
      <c r="E73" s="591"/>
      <c r="F73" s="591"/>
      <c r="G73" s="180"/>
      <c r="H73" s="180"/>
      <c r="I73" s="180"/>
    </row>
    <row r="74" spans="1:9" s="173" customFormat="1" ht="14.25" customHeight="1" x14ac:dyDescent="0.2">
      <c r="A74" s="591"/>
      <c r="B74" s="591"/>
      <c r="C74" s="591"/>
      <c r="D74" s="591"/>
      <c r="E74" s="591"/>
      <c r="F74" s="591"/>
      <c r="G74" s="180"/>
      <c r="H74" s="180"/>
      <c r="I74" s="180"/>
    </row>
    <row r="75" spans="1:9" s="173" customFormat="1" ht="14.25" customHeight="1" x14ac:dyDescent="0.2">
      <c r="A75" s="591"/>
      <c r="B75" s="591"/>
      <c r="C75" s="591"/>
      <c r="D75" s="591"/>
      <c r="E75" s="591"/>
      <c r="F75" s="591"/>
      <c r="G75" s="180"/>
      <c r="H75" s="180"/>
      <c r="I75" s="180"/>
    </row>
    <row r="76" spans="1:9" s="173" customFormat="1" ht="68.25" customHeight="1" x14ac:dyDescent="0.2">
      <c r="A76" s="591"/>
      <c r="B76" s="591"/>
      <c r="C76" s="591"/>
      <c r="D76" s="591"/>
      <c r="E76" s="591"/>
      <c r="F76" s="591"/>
      <c r="G76" s="180"/>
      <c r="H76" s="180"/>
      <c r="I76" s="180"/>
    </row>
    <row r="77" spans="1:9" s="173" customFormat="1" ht="14.25" customHeight="1" x14ac:dyDescent="0.25">
      <c r="A77" s="6"/>
      <c r="B77" s="6"/>
      <c r="C77" s="6"/>
      <c r="D77" s="6"/>
      <c r="E77" s="6"/>
      <c r="F77" s="6"/>
      <c r="G77" s="191"/>
      <c r="H77" s="191"/>
      <c r="I77" s="191"/>
    </row>
    <row r="78" spans="1:9" ht="15.75" customHeight="1" x14ac:dyDescent="0.25">
      <c r="A78" s="178" t="s">
        <v>400</v>
      </c>
      <c r="B78" s="178"/>
      <c r="C78" s="178"/>
      <c r="D78" s="178"/>
      <c r="E78" s="178"/>
      <c r="F78" s="178"/>
      <c r="G78" s="178"/>
      <c r="H78" s="178"/>
      <c r="I78" s="178"/>
    </row>
    <row r="79" spans="1:9" s="173" customFormat="1" ht="14.25" customHeight="1" x14ac:dyDescent="0.25">
      <c r="A79" s="176"/>
      <c r="B79" s="176"/>
      <c r="C79" s="176"/>
      <c r="D79" s="176"/>
      <c r="E79" s="176"/>
      <c r="F79" s="176"/>
      <c r="G79" s="176"/>
      <c r="H79" s="176"/>
      <c r="I79" s="176"/>
    </row>
    <row r="80" spans="1:9" s="173" customFormat="1" ht="14.25" customHeight="1" x14ac:dyDescent="0.25">
      <c r="A80" s="580" t="s">
        <v>195</v>
      </c>
      <c r="B80" s="581"/>
      <c r="C80" s="581"/>
      <c r="D80" s="581"/>
      <c r="E80" s="581"/>
      <c r="F80" s="581"/>
      <c r="G80" s="174"/>
      <c r="H80" s="174"/>
      <c r="I80" s="174"/>
    </row>
    <row r="81" spans="1:9" s="173" customFormat="1" ht="14.25" customHeight="1" x14ac:dyDescent="0.25">
      <c r="A81" s="581"/>
      <c r="B81" s="581"/>
      <c r="C81" s="581"/>
      <c r="D81" s="581"/>
      <c r="E81" s="581"/>
      <c r="F81" s="581"/>
      <c r="G81" s="174"/>
      <c r="H81" s="174"/>
      <c r="I81" s="174"/>
    </row>
    <row r="82" spans="1:9" s="173" customFormat="1" ht="14.25" customHeight="1" x14ac:dyDescent="0.25">
      <c r="A82" s="581"/>
      <c r="B82" s="581"/>
      <c r="C82" s="581"/>
      <c r="D82" s="581"/>
      <c r="E82" s="581"/>
      <c r="F82" s="581"/>
      <c r="G82" s="174"/>
      <c r="H82" s="174"/>
      <c r="I82" s="174"/>
    </row>
    <row r="83" spans="1:9" s="173" customFormat="1" ht="14.25" customHeight="1" x14ac:dyDescent="0.25">
      <c r="A83" s="174"/>
      <c r="B83" s="174"/>
      <c r="C83" s="174"/>
      <c r="D83" s="174"/>
      <c r="E83" s="174"/>
      <c r="F83" s="174"/>
      <c r="G83" s="174"/>
      <c r="H83" s="174"/>
      <c r="I83" s="174"/>
    </row>
    <row r="84" spans="1:9" s="173" customFormat="1" ht="14.25" customHeight="1" x14ac:dyDescent="0.25">
      <c r="A84" s="580" t="s">
        <v>194</v>
      </c>
      <c r="B84" s="581"/>
      <c r="C84" s="581"/>
      <c r="D84" s="581"/>
      <c r="E84" s="581"/>
      <c r="F84" s="581"/>
      <c r="G84" s="174"/>
      <c r="H84" s="174"/>
      <c r="I84" s="174"/>
    </row>
    <row r="85" spans="1:9" s="173" customFormat="1" ht="14.25" customHeight="1" x14ac:dyDescent="0.25">
      <c r="A85" s="581"/>
      <c r="B85" s="581"/>
      <c r="C85" s="581"/>
      <c r="D85" s="581"/>
      <c r="E85" s="581"/>
      <c r="F85" s="581"/>
      <c r="G85" s="174"/>
      <c r="H85" s="174"/>
      <c r="I85" s="174"/>
    </row>
    <row r="86" spans="1:9" s="173" customFormat="1" ht="14.25" customHeight="1" x14ac:dyDescent="0.25">
      <c r="A86" s="174"/>
      <c r="B86" s="174"/>
      <c r="C86" s="174"/>
      <c r="D86" s="174"/>
      <c r="E86" s="174"/>
      <c r="F86" s="174"/>
      <c r="G86" s="174"/>
      <c r="H86" s="174"/>
      <c r="I86" s="174"/>
    </row>
    <row r="87" spans="1:9" s="173" customFormat="1" ht="14.25" customHeight="1" x14ac:dyDescent="0.25">
      <c r="A87" s="580" t="s">
        <v>242</v>
      </c>
      <c r="B87" s="581"/>
      <c r="C87" s="581"/>
      <c r="D87" s="581"/>
      <c r="E87" s="581"/>
      <c r="F87" s="581"/>
      <c r="G87" s="174"/>
      <c r="H87" s="174"/>
      <c r="I87" s="174"/>
    </row>
    <row r="88" spans="1:9" s="173" customFormat="1" ht="14.25" customHeight="1" x14ac:dyDescent="0.25">
      <c r="A88" s="581"/>
      <c r="B88" s="581"/>
      <c r="C88" s="581"/>
      <c r="D88" s="581"/>
      <c r="E88" s="581"/>
      <c r="F88" s="581"/>
      <c r="G88" s="174"/>
      <c r="H88" s="174"/>
      <c r="I88" s="174"/>
    </row>
    <row r="89" spans="1:9" s="173" customFormat="1" ht="14.25" customHeight="1" x14ac:dyDescent="0.25">
      <c r="A89" s="581"/>
      <c r="B89" s="581"/>
      <c r="C89" s="581"/>
      <c r="D89" s="581"/>
      <c r="E89" s="581"/>
      <c r="F89" s="581"/>
      <c r="G89" s="174"/>
      <c r="H89" s="174"/>
      <c r="I89" s="174"/>
    </row>
    <row r="90" spans="1:9" s="173" customFormat="1" ht="14.25" customHeight="1" x14ac:dyDescent="0.25">
      <c r="A90" s="581"/>
      <c r="B90" s="581"/>
      <c r="C90" s="581"/>
      <c r="D90" s="581"/>
      <c r="E90" s="581"/>
      <c r="F90" s="581"/>
      <c r="G90" s="174"/>
      <c r="H90" s="174"/>
      <c r="I90" s="174"/>
    </row>
    <row r="91" spans="1:9" s="173" customFormat="1" ht="14.25" customHeight="1" x14ac:dyDescent="0.25">
      <c r="A91" s="174"/>
      <c r="B91" s="174"/>
      <c r="C91" s="174"/>
      <c r="D91" s="174"/>
      <c r="E91" s="174"/>
      <c r="F91" s="174"/>
      <c r="G91" s="174"/>
      <c r="H91" s="174"/>
      <c r="I91" s="174"/>
    </row>
    <row r="92" spans="1:9" s="173" customFormat="1" ht="14.25" customHeight="1" x14ac:dyDescent="0.25">
      <c r="A92" s="580" t="s">
        <v>243</v>
      </c>
      <c r="B92" s="581"/>
      <c r="C92" s="581"/>
      <c r="D92" s="581"/>
      <c r="E92" s="581"/>
      <c r="F92" s="581"/>
      <c r="G92" s="174"/>
      <c r="H92" s="174"/>
      <c r="I92" s="174"/>
    </row>
    <row r="93" spans="1:9" s="173" customFormat="1" ht="14.25" customHeight="1" x14ac:dyDescent="0.25">
      <c r="A93" s="581"/>
      <c r="B93" s="581"/>
      <c r="C93" s="581"/>
      <c r="D93" s="581"/>
      <c r="E93" s="581"/>
      <c r="F93" s="581"/>
      <c r="G93" s="174"/>
      <c r="H93" s="174"/>
      <c r="I93" s="174"/>
    </row>
    <row r="94" spans="1:9" s="173" customFormat="1" ht="14.25" customHeight="1" x14ac:dyDescent="0.2">
      <c r="A94" s="581"/>
      <c r="B94" s="581"/>
      <c r="C94" s="581"/>
      <c r="D94" s="581"/>
      <c r="E94" s="581"/>
      <c r="F94" s="581"/>
      <c r="G94" s="2"/>
      <c r="H94" s="2"/>
      <c r="I94" s="2"/>
    </row>
    <row r="95" spans="1:9" s="173" customFormat="1" ht="14.25" customHeight="1" x14ac:dyDescent="0.25">
      <c r="A95" s="174"/>
      <c r="B95" s="174"/>
      <c r="C95" s="174"/>
      <c r="D95" s="174"/>
      <c r="E95" s="174"/>
      <c r="F95" s="174"/>
      <c r="G95" s="174"/>
      <c r="H95" s="174"/>
      <c r="I95" s="174"/>
    </row>
    <row r="96" spans="1:9" s="173" customFormat="1" ht="14.25" customHeight="1" x14ac:dyDescent="0.25">
      <c r="A96" s="580" t="s">
        <v>244</v>
      </c>
      <c r="B96" s="581"/>
      <c r="C96" s="581"/>
      <c r="D96" s="581"/>
      <c r="E96" s="581"/>
      <c r="F96" s="581"/>
      <c r="G96" s="174"/>
      <c r="H96" s="174"/>
      <c r="I96" s="174"/>
    </row>
    <row r="97" spans="1:10" s="173" customFormat="1" ht="14.25" customHeight="1" x14ac:dyDescent="0.25">
      <c r="A97" s="581"/>
      <c r="B97" s="581"/>
      <c r="C97" s="581"/>
      <c r="D97" s="581"/>
      <c r="E97" s="581"/>
      <c r="F97" s="581"/>
      <c r="G97" s="174"/>
      <c r="H97" s="174"/>
      <c r="I97" s="174"/>
    </row>
    <row r="98" spans="1:10" s="173" customFormat="1" ht="14.25" customHeight="1" x14ac:dyDescent="0.25">
      <c r="A98" s="188"/>
      <c r="B98" s="187"/>
      <c r="C98" s="187"/>
      <c r="D98" s="187"/>
      <c r="E98" s="187"/>
      <c r="F98" s="187"/>
      <c r="G98" s="187"/>
      <c r="H98" s="187"/>
      <c r="I98" s="187"/>
    </row>
    <row r="99" spans="1:10" ht="15.75" customHeight="1" x14ac:dyDescent="0.25">
      <c r="A99" s="178" t="s">
        <v>401</v>
      </c>
      <c r="B99" s="178"/>
      <c r="C99" s="178"/>
      <c r="D99" s="178"/>
      <c r="E99" s="178"/>
      <c r="F99" s="178"/>
      <c r="G99" s="178"/>
      <c r="H99" s="178"/>
      <c r="I99" s="178"/>
    </row>
    <row r="100" spans="1:10" s="173" customFormat="1" ht="14.25" customHeight="1" x14ac:dyDescent="0.25">
      <c r="A100" s="176"/>
      <c r="B100" s="176"/>
      <c r="C100" s="176"/>
      <c r="D100" s="176"/>
      <c r="E100" s="176"/>
      <c r="F100" s="176"/>
      <c r="G100" s="176"/>
      <c r="H100" s="176"/>
      <c r="I100" s="176"/>
    </row>
    <row r="101" spans="1:10" s="173" customFormat="1" ht="14.25" customHeight="1" x14ac:dyDescent="0.25">
      <c r="A101" s="586" t="s">
        <v>193</v>
      </c>
      <c r="B101" s="581"/>
      <c r="C101" s="581"/>
      <c r="D101" s="581"/>
      <c r="E101" s="581"/>
      <c r="F101" s="581"/>
      <c r="G101" s="174"/>
      <c r="H101" s="174"/>
      <c r="I101" s="174"/>
    </row>
    <row r="102" spans="1:10" s="173" customFormat="1" ht="28.5" customHeight="1" x14ac:dyDescent="0.25">
      <c r="A102" s="581"/>
      <c r="B102" s="581"/>
      <c r="C102" s="581"/>
      <c r="D102" s="581"/>
      <c r="E102" s="581"/>
      <c r="F102" s="581"/>
      <c r="G102" s="174"/>
      <c r="H102" s="174"/>
      <c r="I102" s="174"/>
    </row>
    <row r="103" spans="1:10" s="173" customFormat="1" ht="5.25" customHeight="1" x14ac:dyDescent="0.25">
      <c r="A103" s="174"/>
      <c r="B103" s="174"/>
      <c r="C103" s="174"/>
      <c r="D103" s="174"/>
      <c r="E103" s="174"/>
      <c r="F103" s="174"/>
      <c r="G103" s="174"/>
      <c r="H103" s="174"/>
      <c r="I103" s="174"/>
    </row>
    <row r="104" spans="1:10" s="173" customFormat="1" ht="14.25" customHeight="1" x14ac:dyDescent="0.25">
      <c r="A104" s="586" t="s">
        <v>192</v>
      </c>
      <c r="B104" s="581"/>
      <c r="C104" s="581"/>
      <c r="D104" s="581"/>
      <c r="E104" s="581"/>
      <c r="F104" s="581"/>
      <c r="G104" s="174"/>
      <c r="H104" s="174"/>
      <c r="I104" s="174"/>
    </row>
    <row r="105" spans="1:10" s="173" customFormat="1" ht="14.25" customHeight="1" x14ac:dyDescent="0.25">
      <c r="A105" s="581"/>
      <c r="B105" s="581"/>
      <c r="C105" s="581"/>
      <c r="D105" s="581"/>
      <c r="E105" s="581"/>
      <c r="F105" s="581"/>
      <c r="G105" s="174"/>
      <c r="H105" s="174"/>
      <c r="I105" s="174"/>
      <c r="J105" s="173" t="s">
        <v>245</v>
      </c>
    </row>
    <row r="106" spans="1:10" s="173" customFormat="1" ht="5.25" customHeight="1" x14ac:dyDescent="0.25">
      <c r="A106" s="174"/>
      <c r="B106" s="174"/>
      <c r="C106" s="174"/>
      <c r="D106" s="174"/>
      <c r="E106" s="174"/>
      <c r="F106" s="174"/>
      <c r="G106" s="174"/>
      <c r="H106" s="174"/>
      <c r="I106" s="174"/>
    </row>
    <row r="107" spans="1:10" s="173" customFormat="1" ht="14.25" customHeight="1" x14ac:dyDescent="0.2">
      <c r="A107" s="586" t="s">
        <v>207</v>
      </c>
      <c r="B107" s="581"/>
      <c r="C107" s="581"/>
      <c r="D107" s="581"/>
      <c r="E107" s="581"/>
      <c r="F107" s="581"/>
      <c r="G107" s="175"/>
      <c r="H107" s="175"/>
      <c r="I107" s="175"/>
    </row>
    <row r="108" spans="1:10" s="173" customFormat="1" ht="14.25" customHeight="1" x14ac:dyDescent="0.2">
      <c r="A108" s="581"/>
      <c r="B108" s="581"/>
      <c r="C108" s="581"/>
      <c r="D108" s="581"/>
      <c r="E108" s="581"/>
      <c r="F108" s="581"/>
      <c r="G108" s="175"/>
      <c r="H108" s="175"/>
      <c r="I108" s="175"/>
    </row>
    <row r="109" spans="1:10" s="173" customFormat="1" ht="14.25" customHeight="1" x14ac:dyDescent="0.2">
      <c r="A109" s="581"/>
      <c r="B109" s="581"/>
      <c r="C109" s="581"/>
      <c r="D109" s="581"/>
      <c r="E109" s="581"/>
      <c r="F109" s="581"/>
      <c r="G109" s="175"/>
      <c r="H109" s="175"/>
      <c r="I109" s="175"/>
    </row>
    <row r="110" spans="1:10" s="173" customFormat="1" ht="14.25" customHeight="1" x14ac:dyDescent="0.2">
      <c r="A110" s="581"/>
      <c r="B110" s="581"/>
      <c r="C110" s="581"/>
      <c r="D110" s="581"/>
      <c r="E110" s="581"/>
      <c r="F110" s="581"/>
      <c r="G110" s="175"/>
      <c r="H110" s="175"/>
      <c r="I110" s="175"/>
    </row>
    <row r="111" spans="1:10" s="173" customFormat="1" ht="14.25" customHeight="1" x14ac:dyDescent="0.2">
      <c r="A111" s="581"/>
      <c r="B111" s="581"/>
      <c r="C111" s="581"/>
      <c r="D111" s="581"/>
      <c r="E111" s="581"/>
      <c r="F111" s="581"/>
      <c r="G111" s="175"/>
      <c r="H111" s="175"/>
      <c r="I111" s="175"/>
    </row>
    <row r="112" spans="1:10" s="173" customFormat="1" ht="6.75" customHeight="1" x14ac:dyDescent="0.2">
      <c r="A112" s="175"/>
      <c r="B112" s="175"/>
      <c r="C112" s="175"/>
      <c r="D112" s="175"/>
      <c r="E112" s="175"/>
      <c r="F112" s="175"/>
      <c r="G112" s="175"/>
      <c r="H112" s="175"/>
      <c r="I112" s="175"/>
    </row>
    <row r="113" spans="1:10" s="173" customFormat="1" ht="14.25" customHeight="1" x14ac:dyDescent="0.25">
      <c r="A113" s="586" t="s">
        <v>6</v>
      </c>
      <c r="B113" s="581"/>
      <c r="C113" s="581"/>
      <c r="D113" s="581"/>
      <c r="E113" s="581"/>
      <c r="F113" s="581"/>
      <c r="G113" s="174"/>
      <c r="H113" s="174"/>
      <c r="I113" s="174"/>
      <c r="J113" s="187" t="s">
        <v>208</v>
      </c>
    </row>
    <row r="114" spans="1:10" s="173" customFormat="1" ht="31.5" customHeight="1" x14ac:dyDescent="0.25">
      <c r="A114" s="581"/>
      <c r="B114" s="581"/>
      <c r="C114" s="581"/>
      <c r="D114" s="581"/>
      <c r="E114" s="581"/>
      <c r="F114" s="581"/>
      <c r="G114" s="174"/>
      <c r="H114" s="174"/>
      <c r="I114" s="174"/>
      <c r="J114" s="187"/>
    </row>
    <row r="115" spans="1:10" s="173" customFormat="1" ht="10.5" customHeight="1" x14ac:dyDescent="0.25">
      <c r="A115" s="174"/>
      <c r="B115" s="174"/>
      <c r="C115" s="174"/>
      <c r="D115" s="174"/>
      <c r="E115" s="174"/>
      <c r="F115" s="174"/>
      <c r="G115" s="174"/>
      <c r="H115" s="174"/>
      <c r="I115" s="174"/>
      <c r="J115" s="187"/>
    </row>
    <row r="116" spans="1:10" s="173" customFormat="1" ht="14.25" customHeight="1" x14ac:dyDescent="0.25">
      <c r="A116" s="580" t="s">
        <v>7</v>
      </c>
      <c r="B116" s="581"/>
      <c r="C116" s="581"/>
      <c r="D116" s="581"/>
      <c r="E116" s="581"/>
      <c r="F116" s="581"/>
      <c r="G116" s="180"/>
      <c r="H116" s="180"/>
      <c r="I116" s="180"/>
      <c r="J116" s="187"/>
    </row>
    <row r="117" spans="1:10" s="173" customFormat="1" ht="14.25" customHeight="1" x14ac:dyDescent="0.25">
      <c r="A117" s="581"/>
      <c r="B117" s="581"/>
      <c r="C117" s="581"/>
      <c r="D117" s="581"/>
      <c r="E117" s="581"/>
      <c r="F117" s="581"/>
      <c r="G117" s="180"/>
      <c r="H117" s="180"/>
      <c r="I117" s="180"/>
      <c r="J117" s="187"/>
    </row>
    <row r="118" spans="1:10" s="173" customFormat="1" ht="14.25" customHeight="1" x14ac:dyDescent="0.25">
      <c r="A118" s="581"/>
      <c r="B118" s="581"/>
      <c r="C118" s="581"/>
      <c r="D118" s="581"/>
      <c r="E118" s="581"/>
      <c r="F118" s="581"/>
      <c r="G118" s="180"/>
      <c r="H118" s="180"/>
      <c r="I118" s="180"/>
      <c r="J118" s="187"/>
    </row>
    <row r="119" spans="1:10" s="173" customFormat="1" ht="14.25" customHeight="1" x14ac:dyDescent="0.25">
      <c r="A119" s="581"/>
      <c r="B119" s="581"/>
      <c r="C119" s="581"/>
      <c r="D119" s="581"/>
      <c r="E119" s="581"/>
      <c r="F119" s="581"/>
      <c r="G119" s="174"/>
      <c r="H119" s="174"/>
      <c r="I119" s="174"/>
      <c r="J119" s="187"/>
    </row>
    <row r="120" spans="1:10" s="173" customFormat="1" ht="14.25" customHeight="1" x14ac:dyDescent="0.25">
      <c r="A120" s="2"/>
      <c r="B120" s="2"/>
      <c r="C120" s="2"/>
      <c r="D120" s="2"/>
      <c r="E120" s="2"/>
      <c r="F120" s="2"/>
      <c r="G120" s="174"/>
      <c r="H120" s="174"/>
      <c r="I120" s="174"/>
      <c r="J120" s="187"/>
    </row>
    <row r="121" spans="1:10" ht="15.75" customHeight="1" x14ac:dyDescent="0.25">
      <c r="A121" s="178" t="s">
        <v>191</v>
      </c>
      <c r="B121" s="178"/>
      <c r="C121" s="178"/>
      <c r="D121" s="178"/>
      <c r="E121" s="178"/>
      <c r="F121" s="178"/>
      <c r="G121" s="178"/>
      <c r="H121" s="178"/>
      <c r="I121" s="178"/>
      <c r="J121" s="198" t="s">
        <v>167</v>
      </c>
    </row>
    <row r="122" spans="1:10" s="173" customFormat="1" ht="14.25" customHeight="1" x14ac:dyDescent="0.25">
      <c r="A122" s="176"/>
      <c r="B122" s="176"/>
      <c r="C122" s="176"/>
      <c r="D122" s="176"/>
      <c r="E122" s="176"/>
      <c r="F122" s="176"/>
      <c r="G122" s="176"/>
      <c r="H122" s="176"/>
      <c r="I122" s="176"/>
      <c r="J122" s="197"/>
    </row>
    <row r="123" spans="1:10" s="173" customFormat="1" ht="14.25" customHeight="1" x14ac:dyDescent="0.25">
      <c r="A123" s="586" t="s">
        <v>8</v>
      </c>
      <c r="B123" s="581"/>
      <c r="C123" s="581"/>
      <c r="D123" s="581"/>
      <c r="E123" s="581"/>
      <c r="F123" s="581"/>
      <c r="G123" s="174"/>
      <c r="H123" s="174"/>
      <c r="I123" s="174"/>
      <c r="J123" s="187"/>
    </row>
    <row r="124" spans="1:10" s="173" customFormat="1" ht="14.25" customHeight="1" x14ac:dyDescent="0.25">
      <c r="A124" s="581"/>
      <c r="B124" s="581"/>
      <c r="C124" s="581"/>
      <c r="D124" s="581"/>
      <c r="E124" s="581"/>
      <c r="F124" s="581"/>
      <c r="G124" s="174"/>
      <c r="H124" s="174"/>
      <c r="I124" s="174"/>
      <c r="J124" s="187"/>
    </row>
    <row r="125" spans="1:10" s="173" customFormat="1" ht="14.25" customHeight="1" x14ac:dyDescent="0.25">
      <c r="A125" s="581"/>
      <c r="B125" s="581"/>
      <c r="C125" s="581"/>
      <c r="D125" s="581"/>
      <c r="E125" s="581"/>
      <c r="F125" s="581"/>
      <c r="G125" s="174"/>
      <c r="H125" s="174"/>
      <c r="I125" s="174"/>
    </row>
    <row r="126" spans="1:10" s="173" customFormat="1" ht="14.25" customHeight="1" x14ac:dyDescent="0.25">
      <c r="A126" s="581"/>
      <c r="B126" s="581"/>
      <c r="C126" s="581"/>
      <c r="D126" s="581"/>
      <c r="E126" s="581"/>
      <c r="F126" s="581"/>
      <c r="G126" s="174"/>
      <c r="H126" s="174"/>
      <c r="I126" s="174"/>
    </row>
    <row r="127" spans="1:10" s="173" customFormat="1" ht="14.25" customHeight="1" x14ac:dyDescent="0.25">
      <c r="A127" s="2"/>
      <c r="B127" s="2"/>
      <c r="C127" s="2"/>
      <c r="D127" s="2"/>
      <c r="E127" s="2"/>
      <c r="F127" s="2"/>
      <c r="G127" s="174"/>
      <c r="H127" s="174"/>
      <c r="I127" s="174"/>
    </row>
    <row r="128" spans="1:10" s="173" customFormat="1" ht="14.25" customHeight="1" x14ac:dyDescent="0.25">
      <c r="A128" s="196" t="s">
        <v>190</v>
      </c>
      <c r="B128" s="187"/>
      <c r="C128" s="187"/>
      <c r="D128" s="187"/>
      <c r="E128" s="187"/>
      <c r="F128" s="187"/>
      <c r="G128" s="187"/>
      <c r="H128" s="187"/>
      <c r="I128" s="187"/>
    </row>
    <row r="129" spans="1:9" s="173" customFormat="1" ht="14.25" customHeight="1" x14ac:dyDescent="0.25">
      <c r="A129" s="196"/>
      <c r="B129" s="187"/>
      <c r="C129" s="187"/>
      <c r="D129" s="187"/>
      <c r="E129" s="187"/>
      <c r="F129" s="187"/>
      <c r="G129" s="187"/>
      <c r="H129" s="187"/>
      <c r="I129" s="187"/>
    </row>
    <row r="130" spans="1:9" s="173" customFormat="1" ht="14.25" customHeight="1" x14ac:dyDescent="0.25">
      <c r="A130" s="582" t="s">
        <v>189</v>
      </c>
      <c r="B130" s="583"/>
      <c r="C130" s="583"/>
      <c r="D130" s="583"/>
      <c r="E130" s="187"/>
      <c r="F130" s="584" t="s">
        <v>251</v>
      </c>
      <c r="G130" s="585"/>
      <c r="H130" s="585"/>
      <c r="I130" s="187"/>
    </row>
    <row r="131" spans="1:9" s="173" customFormat="1" ht="14.25" customHeight="1" x14ac:dyDescent="0.25">
      <c r="A131" s="188" t="s">
        <v>94</v>
      </c>
      <c r="B131" s="187"/>
      <c r="C131" s="187"/>
      <c r="D131" s="188"/>
      <c r="E131" s="187"/>
      <c r="F131" s="584" t="s">
        <v>252</v>
      </c>
      <c r="G131" s="584"/>
      <c r="H131" s="584"/>
      <c r="I131" s="187"/>
    </row>
    <row r="132" spans="1:9" s="173" customFormat="1" ht="14.25" hidden="1" customHeight="1" x14ac:dyDescent="0.25">
      <c r="A132" s="188" t="s">
        <v>121</v>
      </c>
      <c r="B132" s="187"/>
      <c r="C132" s="187"/>
      <c r="D132" s="187"/>
      <c r="E132" s="187"/>
      <c r="F132" s="584" t="s">
        <v>188</v>
      </c>
      <c r="G132" s="585"/>
      <c r="H132" s="585"/>
      <c r="I132" s="187"/>
    </row>
    <row r="133" spans="1:9" s="173" customFormat="1" ht="14.25" hidden="1" customHeight="1" x14ac:dyDescent="0.25">
      <c r="A133" s="188"/>
      <c r="B133" s="187"/>
      <c r="C133" s="187"/>
      <c r="D133" s="187"/>
      <c r="E133" s="187"/>
      <c r="F133" s="194"/>
      <c r="G133" s="195"/>
      <c r="H133" s="195"/>
      <c r="I133" s="187"/>
    </row>
    <row r="134" spans="1:9" s="173" customFormat="1" ht="14.25" hidden="1" customHeight="1" x14ac:dyDescent="0.25">
      <c r="A134" s="188"/>
      <c r="B134" s="187"/>
      <c r="C134" s="187"/>
      <c r="D134" s="187"/>
      <c r="E134" s="187"/>
      <c r="F134" s="192"/>
      <c r="G134" s="193"/>
      <c r="H134" s="193"/>
      <c r="I134" s="187"/>
    </row>
    <row r="135" spans="1:9" s="173" customFormat="1" ht="14.25" hidden="1" customHeight="1" x14ac:dyDescent="0.25">
      <c r="A135" s="582" t="s">
        <v>98</v>
      </c>
      <c r="B135" s="583"/>
      <c r="C135" s="583"/>
      <c r="D135" s="583"/>
      <c r="E135" s="187"/>
      <c r="F135" s="589" t="s">
        <v>188</v>
      </c>
      <c r="G135" s="589"/>
      <c r="H135" s="589"/>
      <c r="I135" s="188"/>
    </row>
    <row r="136" spans="1:9" ht="15.75" hidden="1" customHeight="1" x14ac:dyDescent="0.25">
      <c r="A136" s="190" t="s">
        <v>187</v>
      </c>
      <c r="B136" s="178"/>
      <c r="C136" s="178"/>
      <c r="D136" s="178"/>
      <c r="E136" s="178"/>
      <c r="F136" s="178"/>
      <c r="G136" s="178"/>
      <c r="H136" s="178"/>
      <c r="I136" s="178"/>
    </row>
    <row r="137" spans="1:9" s="173" customFormat="1" ht="14.25" hidden="1" customHeight="1" x14ac:dyDescent="0.25">
      <c r="A137" s="189"/>
      <c r="B137" s="176"/>
      <c r="C137" s="176"/>
      <c r="D137" s="176"/>
      <c r="E137" s="176"/>
      <c r="F137" s="176"/>
      <c r="G137" s="176"/>
      <c r="H137" s="176"/>
      <c r="I137" s="176"/>
    </row>
    <row r="138" spans="1:9" s="173" customFormat="1" ht="14.25" hidden="1" customHeight="1" x14ac:dyDescent="0.25">
      <c r="A138" s="184" t="s">
        <v>186</v>
      </c>
      <c r="B138" s="187"/>
      <c r="C138" s="187"/>
      <c r="D138" s="187"/>
      <c r="E138" s="187"/>
      <c r="F138" s="187"/>
      <c r="G138" s="187"/>
      <c r="H138" s="187"/>
      <c r="I138" s="187"/>
    </row>
    <row r="139" spans="1:9" s="173" customFormat="1" ht="14.25" hidden="1" customHeight="1" x14ac:dyDescent="0.25">
      <c r="A139" s="188"/>
      <c r="B139" s="187"/>
      <c r="C139" s="187"/>
      <c r="D139" s="187"/>
      <c r="E139" s="187"/>
      <c r="F139" s="187"/>
      <c r="G139" s="187"/>
      <c r="H139" s="187"/>
      <c r="I139" s="187"/>
    </row>
    <row r="140" spans="1:9" s="173" customFormat="1" ht="14.25" hidden="1" customHeight="1" x14ac:dyDescent="0.25">
      <c r="A140" s="580" t="s">
        <v>246</v>
      </c>
      <c r="B140" s="581"/>
      <c r="C140" s="581"/>
      <c r="D140" s="581"/>
      <c r="E140" s="581"/>
      <c r="F140" s="581"/>
      <c r="G140" s="174"/>
      <c r="H140" s="174"/>
      <c r="I140" s="174"/>
    </row>
    <row r="141" spans="1:9" s="173" customFormat="1" ht="14.25" hidden="1" customHeight="1" x14ac:dyDescent="0.25">
      <c r="A141" s="581"/>
      <c r="B141" s="581"/>
      <c r="C141" s="581"/>
      <c r="D141" s="581"/>
      <c r="E141" s="581"/>
      <c r="F141" s="581"/>
      <c r="G141" s="174"/>
      <c r="H141" s="174"/>
      <c r="I141" s="174"/>
    </row>
    <row r="142" spans="1:9" s="173" customFormat="1" ht="14.25" hidden="1" customHeight="1" x14ac:dyDescent="0.25">
      <c r="A142" s="581"/>
      <c r="B142" s="581"/>
      <c r="C142" s="581"/>
      <c r="D142" s="581"/>
      <c r="E142" s="581"/>
      <c r="F142" s="581"/>
      <c r="G142" s="174"/>
      <c r="H142" s="174"/>
      <c r="I142" s="174"/>
    </row>
    <row r="143" spans="1:9" s="173" customFormat="1" ht="14.25" hidden="1" customHeight="1" x14ac:dyDescent="0.25">
      <c r="A143" s="581"/>
      <c r="B143" s="581"/>
      <c r="C143" s="581"/>
      <c r="D143" s="581"/>
      <c r="E143" s="581"/>
      <c r="F143" s="581"/>
      <c r="G143" s="174"/>
      <c r="H143" s="174"/>
      <c r="I143" s="174"/>
    </row>
    <row r="144" spans="1:9" s="173" customFormat="1" ht="14.25" hidden="1" customHeight="1" x14ac:dyDescent="0.25">
      <c r="A144" s="2"/>
      <c r="B144" s="2"/>
      <c r="C144" s="2"/>
      <c r="D144" s="2"/>
      <c r="E144" s="2"/>
      <c r="F144" s="2"/>
      <c r="G144" s="174"/>
      <c r="H144" s="174"/>
      <c r="I144" s="174"/>
    </row>
    <row r="145" spans="1:9" s="173" customFormat="1" ht="14.25" hidden="1" customHeight="1" x14ac:dyDescent="0.25">
      <c r="A145" s="586" t="s">
        <v>253</v>
      </c>
      <c r="B145" s="581"/>
      <c r="C145" s="581"/>
      <c r="D145" s="581"/>
      <c r="E145" s="581"/>
      <c r="F145" s="581"/>
      <c r="G145" s="219"/>
      <c r="H145" s="219"/>
      <c r="I145" s="219"/>
    </row>
    <row r="146" spans="1:9" s="173" customFormat="1" ht="14.25" hidden="1" customHeight="1" x14ac:dyDescent="0.25">
      <c r="A146" s="581"/>
      <c r="B146" s="581"/>
      <c r="C146" s="581"/>
      <c r="D146" s="581"/>
      <c r="E146" s="581"/>
      <c r="F146" s="581"/>
      <c r="G146" s="219"/>
      <c r="H146" s="219"/>
      <c r="I146" s="219"/>
    </row>
    <row r="147" spans="1:9" s="173" customFormat="1" ht="14.25" hidden="1" customHeight="1" x14ac:dyDescent="0.25">
      <c r="A147" s="174"/>
      <c r="B147" s="174"/>
      <c r="C147" s="174"/>
      <c r="D147" s="174"/>
      <c r="E147" s="174"/>
      <c r="F147" s="174"/>
      <c r="G147" s="174"/>
      <c r="H147" s="174"/>
      <c r="I147" s="174"/>
    </row>
    <row r="148" spans="1:9" s="173" customFormat="1" ht="14.25" hidden="1" customHeight="1" x14ac:dyDescent="0.25">
      <c r="A148" s="580" t="s">
        <v>209</v>
      </c>
      <c r="B148" s="581"/>
      <c r="C148" s="581"/>
      <c r="D148" s="581"/>
      <c r="E148" s="581"/>
      <c r="F148" s="581"/>
      <c r="G148" s="174"/>
      <c r="H148" s="174"/>
      <c r="I148" s="174"/>
    </row>
    <row r="149" spans="1:9" s="173" customFormat="1" ht="14.25" hidden="1" customHeight="1" x14ac:dyDescent="0.25">
      <c r="A149" s="581"/>
      <c r="B149" s="581"/>
      <c r="C149" s="581"/>
      <c r="D149" s="581"/>
      <c r="E149" s="581"/>
      <c r="F149" s="581"/>
      <c r="G149" s="174"/>
      <c r="H149" s="174"/>
      <c r="I149" s="174"/>
    </row>
    <row r="150" spans="1:9" s="173" customFormat="1" ht="14.25" hidden="1" customHeight="1" x14ac:dyDescent="0.25">
      <c r="A150" s="581"/>
      <c r="B150" s="581"/>
      <c r="C150" s="581"/>
      <c r="D150" s="581"/>
      <c r="E150" s="581"/>
      <c r="F150" s="581"/>
      <c r="G150" s="174"/>
      <c r="H150" s="174"/>
      <c r="I150" s="174"/>
    </row>
    <row r="151" spans="1:9" s="173" customFormat="1" ht="14.25" hidden="1" customHeight="1" x14ac:dyDescent="0.25">
      <c r="A151" s="174"/>
      <c r="B151" s="174"/>
      <c r="C151" s="174"/>
      <c r="D151" s="174"/>
      <c r="E151" s="174"/>
      <c r="F151" s="174"/>
      <c r="G151" s="174"/>
      <c r="H151" s="174"/>
      <c r="I151" s="174"/>
    </row>
    <row r="152" spans="1:9" s="173" customFormat="1" ht="14.25" customHeight="1" x14ac:dyDescent="0.25">
      <c r="A152" s="174"/>
      <c r="B152" s="174"/>
      <c r="C152" s="174"/>
      <c r="D152" s="174"/>
      <c r="E152" s="174"/>
      <c r="F152" s="174"/>
      <c r="G152" s="174"/>
      <c r="H152" s="174"/>
      <c r="I152" s="174"/>
    </row>
    <row r="153" spans="1:9" ht="15.75" customHeight="1" x14ac:dyDescent="0.25">
      <c r="A153" s="179" t="s">
        <v>402</v>
      </c>
      <c r="B153" s="178"/>
      <c r="C153" s="178"/>
      <c r="D153" s="178"/>
      <c r="E153" s="178"/>
      <c r="F153" s="178"/>
      <c r="G153" s="178"/>
      <c r="H153" s="178"/>
      <c r="I153" s="178"/>
    </row>
    <row r="154" spans="1:9" s="173" customFormat="1" ht="14.25" customHeight="1" x14ac:dyDescent="0.25">
      <c r="A154" s="177"/>
      <c r="B154" s="176"/>
      <c r="C154" s="176"/>
      <c r="D154" s="176"/>
      <c r="E154" s="176"/>
      <c r="F154" s="176"/>
      <c r="G154" s="176"/>
      <c r="H154" s="176"/>
      <c r="I154" s="176"/>
    </row>
    <row r="155" spans="1:9" s="173" customFormat="1" ht="14.25" customHeight="1" x14ac:dyDescent="0.2">
      <c r="A155" s="580" t="s">
        <v>247</v>
      </c>
      <c r="B155" s="581"/>
      <c r="C155" s="581"/>
      <c r="D155" s="581"/>
      <c r="E155" s="581"/>
      <c r="F155" s="581"/>
      <c r="G155" s="175"/>
      <c r="H155" s="175"/>
      <c r="I155" s="175"/>
    </row>
    <row r="156" spans="1:9" s="173" customFormat="1" ht="14.25" customHeight="1" x14ac:dyDescent="0.2">
      <c r="A156" s="581"/>
      <c r="B156" s="581"/>
      <c r="C156" s="581"/>
      <c r="D156" s="581"/>
      <c r="E156" s="581"/>
      <c r="F156" s="581"/>
      <c r="G156" s="175"/>
      <c r="H156" s="175"/>
      <c r="I156" s="175"/>
    </row>
    <row r="157" spans="1:9" s="173" customFormat="1" ht="14.25" customHeight="1" x14ac:dyDescent="0.2">
      <c r="A157" s="581"/>
      <c r="B157" s="581"/>
      <c r="C157" s="581"/>
      <c r="D157" s="581"/>
      <c r="E157" s="581"/>
      <c r="F157" s="581"/>
      <c r="G157" s="175"/>
      <c r="H157" s="175"/>
      <c r="I157" s="175"/>
    </row>
    <row r="158" spans="1:9" s="173" customFormat="1" ht="14.25" customHeight="1" x14ac:dyDescent="0.25">
      <c r="A158" s="581"/>
      <c r="B158" s="581"/>
      <c r="C158" s="581"/>
      <c r="D158" s="581"/>
      <c r="E158" s="581"/>
      <c r="F158" s="581"/>
      <c r="G158" s="174"/>
      <c r="H158" s="174"/>
      <c r="I158" s="174"/>
    </row>
    <row r="159" spans="1:9" s="173" customFormat="1" ht="14.25" customHeight="1" x14ac:dyDescent="0.25">
      <c r="A159" s="174"/>
      <c r="B159" s="174"/>
      <c r="C159" s="174"/>
      <c r="D159" s="174"/>
      <c r="E159" s="174"/>
      <c r="F159" s="174"/>
      <c r="G159" s="174"/>
      <c r="H159" s="174"/>
      <c r="I159" s="174"/>
    </row>
    <row r="160" spans="1:9" ht="15.75" customHeight="1" x14ac:dyDescent="0.25">
      <c r="A160" s="182" t="s">
        <v>403</v>
      </c>
      <c r="B160" s="178"/>
      <c r="C160" s="178"/>
      <c r="D160" s="178"/>
      <c r="E160" s="178"/>
      <c r="F160" s="178"/>
      <c r="G160" s="178"/>
      <c r="H160" s="178"/>
      <c r="I160" s="178"/>
    </row>
    <row r="161" spans="1:9" s="173" customFormat="1" ht="14.25" customHeight="1" x14ac:dyDescent="0.25">
      <c r="A161" s="181"/>
      <c r="B161" s="176"/>
      <c r="C161" s="176"/>
      <c r="D161" s="176"/>
      <c r="E161" s="176"/>
      <c r="F161" s="176"/>
      <c r="G161" s="176"/>
      <c r="H161" s="176"/>
      <c r="I161" s="176"/>
    </row>
    <row r="162" spans="1:9" s="173" customFormat="1" ht="14.25" hidden="1" customHeight="1" x14ac:dyDescent="0.25">
      <c r="A162" s="587" t="s">
        <v>185</v>
      </c>
      <c r="B162" s="588"/>
      <c r="C162" s="176"/>
      <c r="D162" s="176"/>
      <c r="E162" s="176"/>
      <c r="F162" s="176"/>
      <c r="G162" s="176"/>
      <c r="H162" s="176"/>
      <c r="I162" s="176"/>
    </row>
    <row r="163" spans="1:9" s="173" customFormat="1" ht="14.25" hidden="1" customHeight="1" x14ac:dyDescent="0.25">
      <c r="A163" s="186"/>
      <c r="B163" s="185"/>
      <c r="C163" s="176"/>
      <c r="D163" s="176"/>
      <c r="E163" s="176"/>
      <c r="F163" s="176"/>
      <c r="G163" s="176"/>
      <c r="H163" s="176"/>
      <c r="I163" s="176"/>
    </row>
    <row r="164" spans="1:9" s="173" customFormat="1" ht="14.25" hidden="1" customHeight="1" x14ac:dyDescent="0.25">
      <c r="A164" s="580" t="s">
        <v>184</v>
      </c>
      <c r="B164" s="581"/>
      <c r="C164" s="581"/>
      <c r="D164" s="581"/>
      <c r="E164" s="581"/>
      <c r="F164" s="581"/>
      <c r="G164" s="174"/>
      <c r="H164" s="174"/>
      <c r="I164" s="174"/>
    </row>
    <row r="165" spans="1:9" s="173" customFormat="1" ht="14.25" hidden="1" customHeight="1" x14ac:dyDescent="0.25">
      <c r="A165" s="581"/>
      <c r="B165" s="581"/>
      <c r="C165" s="581"/>
      <c r="D165" s="581"/>
      <c r="E165" s="581"/>
      <c r="F165" s="581"/>
      <c r="G165" s="174"/>
      <c r="H165" s="174"/>
      <c r="I165" s="174"/>
    </row>
    <row r="166" spans="1:9" s="173" customFormat="1" ht="14.25" hidden="1" customHeight="1" x14ac:dyDescent="0.25">
      <c r="A166" s="581"/>
      <c r="B166" s="581"/>
      <c r="C166" s="581"/>
      <c r="D166" s="581"/>
      <c r="E166" s="581"/>
      <c r="F166" s="581"/>
      <c r="G166" s="174"/>
      <c r="H166" s="174"/>
      <c r="I166" s="174"/>
    </row>
    <row r="167" spans="1:9" s="173" customFormat="1" ht="14.25" hidden="1" customHeight="1" x14ac:dyDescent="0.25">
      <c r="A167" s="581"/>
      <c r="B167" s="581"/>
      <c r="C167" s="581"/>
      <c r="D167" s="581"/>
      <c r="E167" s="581"/>
      <c r="F167" s="581"/>
      <c r="G167" s="174"/>
      <c r="H167" s="174"/>
      <c r="I167" s="174"/>
    </row>
    <row r="168" spans="1:9" s="173" customFormat="1" ht="14.25" hidden="1" customHeight="1" x14ac:dyDescent="0.25">
      <c r="A168" s="174"/>
      <c r="B168" s="174"/>
      <c r="C168" s="174"/>
      <c r="D168" s="174"/>
      <c r="E168" s="174"/>
      <c r="F168" s="174"/>
      <c r="G168" s="174"/>
      <c r="H168" s="174"/>
      <c r="I168" s="174"/>
    </row>
    <row r="169" spans="1:9" s="173" customFormat="1" ht="14.25" customHeight="1" x14ac:dyDescent="0.25">
      <c r="A169" s="184" t="s">
        <v>9</v>
      </c>
      <c r="B169" s="176"/>
      <c r="C169" s="176"/>
      <c r="D169" s="176"/>
      <c r="E169" s="176"/>
      <c r="F169" s="176"/>
      <c r="G169" s="176"/>
      <c r="H169" s="176"/>
      <c r="I169" s="176"/>
    </row>
    <row r="170" spans="1:9" s="173" customFormat="1" ht="14.25" customHeight="1" x14ac:dyDescent="0.25">
      <c r="A170" s="183"/>
      <c r="B170" s="176"/>
      <c r="C170" s="176"/>
      <c r="D170" s="176"/>
      <c r="E170" s="176"/>
      <c r="F170" s="176"/>
      <c r="G170" s="176"/>
      <c r="H170" s="176"/>
      <c r="I170" s="176"/>
    </row>
    <row r="171" spans="1:9" s="173" customFormat="1" ht="14.25" customHeight="1" x14ac:dyDescent="0.2">
      <c r="A171" s="580" t="s">
        <v>10</v>
      </c>
      <c r="B171" s="581"/>
      <c r="C171" s="581"/>
      <c r="D171" s="581"/>
      <c r="E171" s="581"/>
      <c r="F171" s="581"/>
      <c r="G171" s="175"/>
      <c r="H171" s="175"/>
      <c r="I171" s="175"/>
    </row>
    <row r="172" spans="1:9" s="173" customFormat="1" ht="14.25" customHeight="1" x14ac:dyDescent="0.2">
      <c r="A172" s="581"/>
      <c r="B172" s="581"/>
      <c r="C172" s="581"/>
      <c r="D172" s="581"/>
      <c r="E172" s="581"/>
      <c r="F172" s="581"/>
      <c r="G172" s="175"/>
      <c r="H172" s="175"/>
      <c r="I172" s="175"/>
    </row>
    <row r="173" spans="1:9" s="173" customFormat="1" ht="42.75" customHeight="1" x14ac:dyDescent="0.25">
      <c r="A173" s="581"/>
      <c r="B173" s="581"/>
      <c r="C173" s="581"/>
      <c r="D173" s="581"/>
      <c r="E173" s="581"/>
      <c r="F173" s="581"/>
      <c r="G173" s="174"/>
      <c r="H173" s="174"/>
      <c r="I173" s="174"/>
    </row>
    <row r="174" spans="1:9" s="173" customFormat="1" ht="14.25" customHeight="1" x14ac:dyDescent="0.25">
      <c r="A174" s="174"/>
      <c r="B174" s="174"/>
      <c r="C174" s="174"/>
      <c r="D174" s="174"/>
      <c r="E174" s="174"/>
      <c r="F174" s="174"/>
      <c r="G174" s="174"/>
      <c r="H174" s="174"/>
      <c r="I174" s="174"/>
    </row>
    <row r="175" spans="1:9" ht="15.75" customHeight="1" x14ac:dyDescent="0.25">
      <c r="A175" s="179" t="s">
        <v>11</v>
      </c>
      <c r="B175" s="178"/>
      <c r="C175" s="178"/>
      <c r="D175" s="178"/>
      <c r="E175" s="178"/>
      <c r="F175" s="178"/>
      <c r="G175" s="178"/>
      <c r="H175" s="178"/>
      <c r="I175" s="178"/>
    </row>
    <row r="176" spans="1:9" s="173" customFormat="1" ht="14.25" customHeight="1" x14ac:dyDescent="0.25">
      <c r="A176" s="177"/>
      <c r="B176" s="176"/>
      <c r="C176" s="176"/>
      <c r="D176" s="176"/>
      <c r="E176" s="176"/>
      <c r="F176" s="176"/>
      <c r="G176" s="176"/>
      <c r="H176" s="176"/>
      <c r="I176" s="176"/>
    </row>
    <row r="177" spans="1:9" s="173" customFormat="1" ht="14.25" customHeight="1" x14ac:dyDescent="0.25">
      <c r="A177" s="580" t="s">
        <v>12</v>
      </c>
      <c r="B177" s="581"/>
      <c r="C177" s="581"/>
      <c r="D177" s="581"/>
      <c r="E177" s="581"/>
      <c r="F177" s="581"/>
      <c r="G177" s="174"/>
      <c r="H177" s="174"/>
      <c r="I177" s="174"/>
    </row>
    <row r="178" spans="1:9" s="173" customFormat="1" ht="14.25" customHeight="1" x14ac:dyDescent="0.25">
      <c r="A178" s="581"/>
      <c r="B178" s="581"/>
      <c r="C178" s="581"/>
      <c r="D178" s="581"/>
      <c r="E178" s="581"/>
      <c r="F178" s="581"/>
      <c r="G178" s="174"/>
      <c r="H178" s="174"/>
      <c r="I178" s="174"/>
    </row>
    <row r="179" spans="1:9" s="173" customFormat="1" ht="14.25" customHeight="1" x14ac:dyDescent="0.25">
      <c r="A179" s="581"/>
      <c r="B179" s="581"/>
      <c r="C179" s="581"/>
      <c r="D179" s="581"/>
      <c r="E179" s="581"/>
      <c r="F179" s="581"/>
      <c r="G179" s="174"/>
      <c r="H179" s="174"/>
      <c r="I179" s="174"/>
    </row>
    <row r="180" spans="1:9" s="173" customFormat="1" ht="14.25" customHeight="1" x14ac:dyDescent="0.25">
      <c r="A180" s="174"/>
      <c r="B180" s="174"/>
      <c r="C180" s="174"/>
      <c r="D180" s="174"/>
      <c r="E180" s="174"/>
      <c r="F180" s="174"/>
      <c r="G180" s="174"/>
      <c r="H180" s="174"/>
      <c r="I180" s="174"/>
    </row>
    <row r="181" spans="1:9" ht="15.75" hidden="1" customHeight="1" x14ac:dyDescent="0.25">
      <c r="A181" s="182" t="s">
        <v>210</v>
      </c>
      <c r="B181" s="178"/>
      <c r="C181" s="178"/>
      <c r="D181" s="178"/>
      <c r="E181" s="178"/>
      <c r="F181" s="178"/>
      <c r="G181" s="178"/>
      <c r="H181" s="178"/>
      <c r="I181" s="178"/>
    </row>
    <row r="182" spans="1:9" s="173" customFormat="1" ht="14.25" hidden="1" customHeight="1" x14ac:dyDescent="0.25">
      <c r="A182" s="181"/>
      <c r="B182" s="176"/>
      <c r="C182" s="176"/>
      <c r="D182" s="176"/>
      <c r="E182" s="176"/>
      <c r="F182" s="176"/>
      <c r="G182" s="176"/>
      <c r="H182" s="176"/>
      <c r="I182" s="176"/>
    </row>
    <row r="183" spans="1:9" s="173" customFormat="1" ht="14.25" hidden="1" customHeight="1" x14ac:dyDescent="0.2">
      <c r="A183" s="579" t="s">
        <v>248</v>
      </c>
      <c r="B183" s="581"/>
      <c r="C183" s="581"/>
      <c r="D183" s="581"/>
      <c r="E183" s="581"/>
      <c r="F183" s="581"/>
      <c r="G183" s="175"/>
      <c r="H183" s="175"/>
      <c r="I183" s="175"/>
    </row>
    <row r="184" spans="1:9" s="173" customFormat="1" ht="14.25" hidden="1" customHeight="1" x14ac:dyDescent="0.2">
      <c r="A184" s="581"/>
      <c r="B184" s="581"/>
      <c r="C184" s="581"/>
      <c r="D184" s="581"/>
      <c r="E184" s="581"/>
      <c r="F184" s="581"/>
      <c r="G184" s="175"/>
      <c r="H184" s="175"/>
      <c r="I184" s="175"/>
    </row>
    <row r="185" spans="1:9" s="173" customFormat="1" ht="14.25" hidden="1" customHeight="1" x14ac:dyDescent="0.2">
      <c r="A185" s="581"/>
      <c r="B185" s="581"/>
      <c r="C185" s="581"/>
      <c r="D185" s="581"/>
      <c r="E185" s="581"/>
      <c r="F185" s="581"/>
      <c r="G185" s="175"/>
      <c r="H185" s="175"/>
      <c r="I185" s="175"/>
    </row>
    <row r="186" spans="1:9" s="173" customFormat="1" ht="14.25" hidden="1" customHeight="1" x14ac:dyDescent="0.25">
      <c r="A186" s="174"/>
      <c r="B186" s="174"/>
      <c r="C186" s="174"/>
      <c r="D186" s="174"/>
      <c r="E186" s="174"/>
      <c r="F186" s="174"/>
      <c r="G186" s="174"/>
      <c r="H186" s="174"/>
      <c r="I186" s="174"/>
    </row>
    <row r="187" spans="1:9" ht="15.75" hidden="1" customHeight="1" x14ac:dyDescent="0.25">
      <c r="A187" s="182" t="s">
        <v>211</v>
      </c>
      <c r="B187" s="178"/>
      <c r="C187" s="178"/>
      <c r="D187" s="178"/>
      <c r="E187" s="178"/>
      <c r="F187" s="178"/>
      <c r="G187" s="178"/>
      <c r="H187" s="178"/>
      <c r="I187" s="178"/>
    </row>
    <row r="188" spans="1:9" s="173" customFormat="1" ht="14.25" hidden="1" customHeight="1" x14ac:dyDescent="0.25">
      <c r="A188" s="181"/>
      <c r="B188" s="176"/>
      <c r="C188" s="176"/>
      <c r="D188" s="176"/>
      <c r="E188" s="176"/>
      <c r="F188" s="176"/>
      <c r="G188" s="176"/>
      <c r="H188" s="176"/>
      <c r="I188" s="176"/>
    </row>
    <row r="189" spans="1:9" s="173" customFormat="1" ht="14.25" hidden="1" customHeight="1" x14ac:dyDescent="0.2">
      <c r="A189" s="579" t="s">
        <v>249</v>
      </c>
      <c r="B189" s="581"/>
      <c r="C189" s="581"/>
      <c r="D189" s="581"/>
      <c r="E189" s="581"/>
      <c r="F189" s="581"/>
      <c r="G189" s="175"/>
      <c r="H189" s="175"/>
      <c r="I189" s="175"/>
    </row>
    <row r="190" spans="1:9" s="173" customFormat="1" ht="14.25" hidden="1" customHeight="1" x14ac:dyDescent="0.2">
      <c r="A190" s="581"/>
      <c r="B190" s="581"/>
      <c r="C190" s="581"/>
      <c r="D190" s="581"/>
      <c r="E190" s="581"/>
      <c r="F190" s="581"/>
      <c r="G190" s="175"/>
      <c r="H190" s="175"/>
      <c r="I190" s="175"/>
    </row>
    <row r="191" spans="1:9" s="173" customFormat="1" ht="14.25" hidden="1" customHeight="1" x14ac:dyDescent="0.2">
      <c r="A191" s="6"/>
      <c r="B191" s="6"/>
      <c r="C191" s="6"/>
      <c r="D191" s="6"/>
      <c r="E191" s="6"/>
      <c r="F191" s="6"/>
      <c r="G191" s="175"/>
      <c r="H191" s="175"/>
      <c r="I191" s="175"/>
    </row>
    <row r="192" spans="1:9" ht="15.75" customHeight="1" x14ac:dyDescent="0.25">
      <c r="A192" s="178" t="s">
        <v>404</v>
      </c>
      <c r="B192" s="178"/>
      <c r="C192" s="178"/>
      <c r="D192" s="178"/>
      <c r="E192" s="178"/>
      <c r="F192" s="178"/>
      <c r="G192" s="178"/>
      <c r="H192" s="178"/>
      <c r="I192" s="178"/>
    </row>
    <row r="193" spans="1:9" s="173" customFormat="1" ht="14.25" customHeight="1" x14ac:dyDescent="0.25">
      <c r="A193" s="176"/>
      <c r="B193" s="176"/>
      <c r="C193" s="176"/>
      <c r="D193" s="176"/>
      <c r="E193" s="176"/>
      <c r="F193" s="176"/>
      <c r="G193" s="176"/>
      <c r="H193" s="176"/>
      <c r="I193" s="176"/>
    </row>
    <row r="194" spans="1:9" s="173" customFormat="1" ht="14.25" customHeight="1" x14ac:dyDescent="0.2">
      <c r="A194" s="580" t="s">
        <v>13</v>
      </c>
      <c r="B194" s="581"/>
      <c r="C194" s="581"/>
      <c r="D194" s="581"/>
      <c r="E194" s="581"/>
      <c r="F194" s="581"/>
      <c r="G194" s="175"/>
      <c r="H194" s="175"/>
      <c r="I194" s="175"/>
    </row>
    <row r="195" spans="1:9" s="173" customFormat="1" ht="14.25" customHeight="1" x14ac:dyDescent="0.2">
      <c r="A195" s="581"/>
      <c r="B195" s="581"/>
      <c r="C195" s="581"/>
      <c r="D195" s="581"/>
      <c r="E195" s="581"/>
      <c r="F195" s="581"/>
      <c r="G195" s="175"/>
      <c r="H195" s="175"/>
      <c r="I195" s="175"/>
    </row>
    <row r="196" spans="1:9" s="173" customFormat="1" ht="14.25" customHeight="1" x14ac:dyDescent="0.2">
      <c r="A196" s="581"/>
      <c r="B196" s="581"/>
      <c r="C196" s="581"/>
      <c r="D196" s="581"/>
      <c r="E196" s="581"/>
      <c r="F196" s="581"/>
      <c r="G196" s="175"/>
      <c r="H196" s="175"/>
      <c r="I196" s="175"/>
    </row>
    <row r="197" spans="1:9" s="173" customFormat="1" ht="14.25" customHeight="1" x14ac:dyDescent="0.2">
      <c r="A197" s="581"/>
      <c r="B197" s="581"/>
      <c r="C197" s="581"/>
      <c r="D197" s="581"/>
      <c r="E197" s="581"/>
      <c r="F197" s="581"/>
      <c r="G197" s="175"/>
      <c r="H197" s="175"/>
      <c r="I197" s="175"/>
    </row>
    <row r="198" spans="1:9" s="173" customFormat="1" ht="14.25" customHeight="1" x14ac:dyDescent="0.25">
      <c r="A198" s="174"/>
      <c r="B198" s="174"/>
      <c r="C198" s="174"/>
      <c r="D198" s="174"/>
      <c r="E198" s="174"/>
      <c r="F198" s="174"/>
      <c r="G198" s="174"/>
      <c r="H198" s="174"/>
      <c r="I198" s="174"/>
    </row>
    <row r="199" spans="1:9" s="173" customFormat="1" ht="14.25" customHeight="1" x14ac:dyDescent="0.25">
      <c r="A199" s="580" t="s">
        <v>14</v>
      </c>
      <c r="B199" s="581"/>
      <c r="C199" s="581"/>
      <c r="D199" s="581"/>
      <c r="E199" s="581"/>
      <c r="F199" s="581"/>
      <c r="G199" s="174"/>
      <c r="H199" s="174"/>
      <c r="I199" s="174"/>
    </row>
    <row r="200" spans="1:9" s="173" customFormat="1" ht="14.25" customHeight="1" x14ac:dyDescent="0.25">
      <c r="A200" s="581"/>
      <c r="B200" s="581"/>
      <c r="C200" s="581"/>
      <c r="D200" s="581"/>
      <c r="E200" s="581"/>
      <c r="F200" s="581"/>
      <c r="G200" s="174"/>
      <c r="H200" s="174"/>
      <c r="I200" s="174"/>
    </row>
    <row r="201" spans="1:9" s="173" customFormat="1" ht="14.25" customHeight="1" x14ac:dyDescent="0.25">
      <c r="A201" s="581"/>
      <c r="B201" s="581"/>
      <c r="C201" s="581"/>
      <c r="D201" s="581"/>
      <c r="E201" s="581"/>
      <c r="F201" s="581"/>
      <c r="G201" s="174"/>
      <c r="H201" s="174"/>
      <c r="I201" s="174"/>
    </row>
    <row r="202" spans="1:9" s="173" customFormat="1" ht="14.25" customHeight="1" x14ac:dyDescent="0.2">
      <c r="A202" s="581"/>
      <c r="B202" s="581"/>
      <c r="C202" s="581"/>
      <c r="D202" s="581"/>
      <c r="E202" s="581"/>
      <c r="F202" s="581"/>
      <c r="G202" s="180"/>
      <c r="H202" s="180"/>
      <c r="I202" s="180"/>
    </row>
    <row r="203" spans="1:9" s="173" customFormat="1" ht="14.25" customHeight="1" x14ac:dyDescent="0.25">
      <c r="A203" s="174"/>
      <c r="B203" s="174"/>
      <c r="C203" s="174"/>
      <c r="D203" s="174"/>
      <c r="E203" s="174"/>
      <c r="F203" s="174"/>
      <c r="G203" s="174"/>
      <c r="H203" s="174"/>
      <c r="I203" s="174"/>
    </row>
    <row r="204" spans="1:9" ht="15.75" customHeight="1" x14ac:dyDescent="0.25">
      <c r="A204" s="178" t="s">
        <v>405</v>
      </c>
      <c r="B204" s="178"/>
      <c r="C204" s="178"/>
      <c r="D204" s="178"/>
      <c r="E204" s="178"/>
      <c r="F204" s="178"/>
      <c r="G204" s="178"/>
      <c r="H204" s="178"/>
      <c r="I204" s="178"/>
    </row>
    <row r="205" spans="1:9" s="173" customFormat="1" ht="14.25" customHeight="1" x14ac:dyDescent="0.25">
      <c r="A205" s="176"/>
      <c r="B205" s="176"/>
      <c r="C205" s="176"/>
      <c r="D205" s="176"/>
      <c r="E205" s="176"/>
      <c r="F205" s="176"/>
      <c r="G205" s="176"/>
      <c r="H205" s="176"/>
      <c r="I205" s="176"/>
    </row>
    <row r="206" spans="1:9" s="173" customFormat="1" ht="14.25" customHeight="1" x14ac:dyDescent="0.25">
      <c r="A206" s="580" t="s">
        <v>183</v>
      </c>
      <c r="B206" s="581"/>
      <c r="C206" s="581"/>
      <c r="D206" s="581"/>
      <c r="E206" s="581"/>
      <c r="F206" s="581"/>
      <c r="G206" s="174"/>
      <c r="H206" s="174"/>
      <c r="I206" s="174"/>
    </row>
    <row r="207" spans="1:9" s="173" customFormat="1" ht="14.25" customHeight="1" x14ac:dyDescent="0.25">
      <c r="A207" s="581"/>
      <c r="B207" s="581"/>
      <c r="C207" s="581"/>
      <c r="D207" s="581"/>
      <c r="E207" s="581"/>
      <c r="F207" s="581"/>
      <c r="G207" s="174"/>
      <c r="H207" s="174"/>
      <c r="I207" s="174"/>
    </row>
    <row r="208" spans="1:9" s="173" customFormat="1" ht="14.25" customHeight="1" x14ac:dyDescent="0.25">
      <c r="A208" s="174"/>
      <c r="B208" s="174"/>
      <c r="C208" s="174"/>
      <c r="D208" s="174"/>
      <c r="E208" s="174"/>
      <c r="F208" s="174"/>
      <c r="G208" s="174"/>
      <c r="H208" s="174"/>
      <c r="I208" s="174"/>
    </row>
    <row r="209" spans="1:9" ht="15.75" customHeight="1" x14ac:dyDescent="0.25">
      <c r="A209" s="179" t="s">
        <v>406</v>
      </c>
      <c r="B209" s="178"/>
      <c r="C209" s="178"/>
      <c r="D209" s="178"/>
      <c r="E209" s="178"/>
      <c r="F209" s="178"/>
      <c r="G209" s="178"/>
      <c r="H209" s="178"/>
      <c r="I209" s="178"/>
    </row>
    <row r="210" spans="1:9" s="173" customFormat="1" ht="14.25" customHeight="1" x14ac:dyDescent="0.25">
      <c r="A210" s="177"/>
      <c r="B210" s="176"/>
      <c r="C210" s="176"/>
      <c r="D210" s="176"/>
      <c r="E210" s="176"/>
      <c r="F210" s="176"/>
      <c r="G210" s="176"/>
      <c r="H210" s="176"/>
      <c r="I210" s="176"/>
    </row>
    <row r="211" spans="1:9" s="6" customFormat="1" ht="14.25" customHeight="1" x14ac:dyDescent="0.2">
      <c r="A211" s="580" t="s">
        <v>250</v>
      </c>
      <c r="B211" s="581"/>
      <c r="C211" s="581"/>
      <c r="D211" s="581"/>
      <c r="E211" s="581"/>
      <c r="F211" s="581"/>
      <c r="G211" s="175"/>
      <c r="H211" s="175"/>
      <c r="I211" s="175"/>
    </row>
    <row r="212" spans="1:9" s="173" customFormat="1" ht="14.25" customHeight="1" x14ac:dyDescent="0.25">
      <c r="A212" s="581"/>
      <c r="B212" s="581"/>
      <c r="C212" s="581"/>
      <c r="D212" s="581"/>
      <c r="E212" s="581"/>
      <c r="F212" s="581"/>
      <c r="G212" s="174"/>
      <c r="H212" s="174"/>
      <c r="I212" s="174"/>
    </row>
    <row r="214" spans="1:9" ht="18" customHeight="1" x14ac:dyDescent="0.25">
      <c r="A214" s="179" t="s">
        <v>15</v>
      </c>
    </row>
    <row r="216" spans="1:9" ht="34.5" customHeight="1" x14ac:dyDescent="0.2">
      <c r="A216" s="576" t="s">
        <v>16</v>
      </c>
      <c r="B216" s="577"/>
      <c r="C216" s="577"/>
      <c r="D216" s="577"/>
      <c r="E216" s="577"/>
      <c r="F216" s="577"/>
    </row>
  </sheetData>
  <customSheetViews>
    <customSheetView guid="{98CE6726-DCD9-4FC2-A246-95AE96883A54}" showPageBreaks="1" printArea="1" hiddenRows="1" state="hidden" view="pageBreakPreview" topLeftCell="A174">
      <selection activeCell="A216" sqref="A216:F216"/>
      <rowBreaks count="4" manualBreakCount="4">
        <brk id="39" max="5" man="1"/>
        <brk id="69" max="5" man="1"/>
        <brk id="119" max="5" man="1"/>
        <brk id="203" max="5" man="1"/>
      </rowBreaks>
      <pageMargins left="0.70866141732283472" right="0.70866141732283472" top="0.74803149606299213" bottom="0.74803149606299213" header="0.31496062992125984" footer="0.31496062992125984"/>
      <pageSetup paperSize="9" scale="85" orientation="portrait" r:id="rId1"/>
      <headerFooter>
        <oddFooter>&amp;C&amp;P</oddFooter>
      </headerFooter>
    </customSheetView>
    <customSheetView guid="{20188BB5-D17C-FD44-AB23-FE92EFD12A10}" showPageBreaks="1" printArea="1" hiddenRows="1" state="hidden" view="pageBreakPreview" topLeftCell="A174">
      <selection activeCell="A216" sqref="A216:F216"/>
      <rowBreaks count="4" manualBreakCount="4">
        <brk id="39" max="5" man="1"/>
        <brk id="69" max="5" man="1"/>
        <brk id="119" max="5" man="1"/>
        <brk id="203" max="5" man="1"/>
      </rowBreaks>
      <pageMargins left="0.70866141732283472" right="0.70866141732283472" top="0.74803149606299213" bottom="0.74803149606299213" header="0.31496062992125984" footer="0.31496062992125984"/>
      <pageSetup paperSize="9" scale="85" orientation="portrait" r:id="rId2"/>
      <headerFooter>
        <oddFooter>&amp;C&amp;P</oddFooter>
      </headerFooter>
    </customSheetView>
    <customSheetView guid="{FB76ADEE-B62F-4FC8-8FF4-E0C8ACCF1057}" showPageBreaks="1" printArea="1" hiddenRows="1" state="hidden" view="pageBreakPreview" topLeftCell="A174">
      <selection activeCell="A216" sqref="A216:F216"/>
      <rowBreaks count="4" manualBreakCount="4">
        <brk id="39" max="5" man="1"/>
        <brk id="69" max="5" man="1"/>
        <brk id="119" max="5" man="1"/>
        <brk id="203" max="5" man="1"/>
      </rowBreaks>
      <pageMargins left="0.70866141732283472" right="0.70866141732283472" top="0.74803149606299213" bottom="0.74803149606299213" header="0.31496062992125984" footer="0.31496062992125984"/>
      <pageSetup paperSize="9" scale="85" orientation="portrait" r:id="rId3"/>
      <headerFooter>
        <oddFooter>&amp;C&amp;P</oddFooter>
      </headerFooter>
    </customSheetView>
    <customSheetView guid="{8809097E-0878-44B3-9492-862A5B37D6DC}" showPageBreaks="1" printArea="1" hiddenRows="1" state="hidden" view="pageBreakPreview" topLeftCell="A174">
      <selection activeCell="A216" sqref="A216:F216"/>
      <rowBreaks count="4" manualBreakCount="4">
        <brk id="39" max="5" man="1"/>
        <brk id="69" max="5" man="1"/>
        <brk id="119" max="5" man="1"/>
        <brk id="203" max="5" man="1"/>
      </rowBreaks>
      <pageMargins left="0.70866141732283472" right="0.70866141732283472" top="0.74803149606299213" bottom="0.74803149606299213" header="0.31496062992125984" footer="0.31496062992125984"/>
      <pageSetup paperSize="9" scale="85" orientation="portrait" r:id="rId4"/>
      <headerFooter>
        <oddFooter>&amp;C&amp;P</oddFooter>
      </headerFooter>
    </customSheetView>
  </customSheetViews>
  <mergeCells count="46">
    <mergeCell ref="A52:F52"/>
    <mergeCell ref="A58:F59"/>
    <mergeCell ref="A101:F102"/>
    <mergeCell ref="A92:F94"/>
    <mergeCell ref="A96:F97"/>
    <mergeCell ref="A80:F82"/>
    <mergeCell ref="A84:F85"/>
    <mergeCell ref="A87:F90"/>
    <mergeCell ref="A63:F64"/>
    <mergeCell ref="A72:F76"/>
    <mergeCell ref="A33:F34"/>
    <mergeCell ref="A42:F43"/>
    <mergeCell ref="A26:F29"/>
    <mergeCell ref="A10:F10"/>
    <mergeCell ref="A15:F15"/>
    <mergeCell ref="A18:F18"/>
    <mergeCell ref="A22:F22"/>
    <mergeCell ref="A189:F190"/>
    <mergeCell ref="A183:F185"/>
    <mergeCell ref="A171:F173"/>
    <mergeCell ref="A177:F179"/>
    <mergeCell ref="A107:F111"/>
    <mergeCell ref="F132:H132"/>
    <mergeCell ref="A113:F114"/>
    <mergeCell ref="A116:F119"/>
    <mergeCell ref="A162:B162"/>
    <mergeCell ref="F135:H135"/>
    <mergeCell ref="A123:F126"/>
    <mergeCell ref="A135:D135"/>
    <mergeCell ref="A145:F146"/>
    <mergeCell ref="A216:F216"/>
    <mergeCell ref="A46:F46"/>
    <mergeCell ref="A54:F54"/>
    <mergeCell ref="A68:F68"/>
    <mergeCell ref="A155:F158"/>
    <mergeCell ref="A148:F150"/>
    <mergeCell ref="A140:F143"/>
    <mergeCell ref="A130:D130"/>
    <mergeCell ref="F130:H130"/>
    <mergeCell ref="F131:H131"/>
    <mergeCell ref="A104:F105"/>
    <mergeCell ref="A211:F212"/>
    <mergeCell ref="A164:F167"/>
    <mergeCell ref="A206:F207"/>
    <mergeCell ref="A199:F202"/>
    <mergeCell ref="A194:F197"/>
  </mergeCells>
  <phoneticPr fontId="0" type="noConversion"/>
  <pageMargins left="0.70866141732283472" right="0.70866141732283472" top="0.74803149606299213" bottom="0.74803149606299213" header="0.31496062992125984" footer="0.31496062992125984"/>
  <pageSetup paperSize="9" scale="85" orientation="portrait" r:id="rId5"/>
  <headerFooter>
    <oddFooter>&amp;C&amp;P</oddFooter>
  </headerFooter>
  <rowBreaks count="4" manualBreakCount="4">
    <brk id="39" max="5" man="1"/>
    <brk id="69" max="5" man="1"/>
    <brk id="119" max="5" man="1"/>
    <brk id="20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50"/>
  <sheetViews>
    <sheetView showGridLines="0" view="pageBreakPreview" zoomScaleNormal="100" zoomScaleSheetLayoutView="100" workbookViewId="0">
      <selection activeCell="A243" sqref="A243"/>
    </sheetView>
  </sheetViews>
  <sheetFormatPr defaultColWidth="8.85546875" defaultRowHeight="15.75" customHeight="1" x14ac:dyDescent="0.2"/>
  <cols>
    <col min="1" max="1" width="7" style="281" customWidth="1"/>
    <col min="2" max="2" width="17.28515625" style="263" customWidth="1"/>
    <col min="3" max="3" width="12.85546875" style="8" customWidth="1"/>
    <col min="4" max="4" width="13.7109375" style="8" customWidth="1"/>
    <col min="5" max="5" width="13.28515625" style="8" customWidth="1"/>
    <col min="6" max="6" width="13.42578125" style="444" customWidth="1"/>
    <col min="7" max="7" width="14.28515625" style="445" customWidth="1"/>
    <col min="8" max="8" width="13.42578125" style="444" customWidth="1"/>
    <col min="9" max="9" width="11.7109375" style="438" customWidth="1"/>
    <col min="10" max="11" width="10.28515625" style="8" bestFit="1" customWidth="1"/>
    <col min="12" max="12" width="9.28515625" style="8" bestFit="1" customWidth="1"/>
    <col min="13" max="16384" width="8.85546875" style="8"/>
  </cols>
  <sheetData>
    <row r="1" spans="1:16" ht="23.25" customHeight="1" x14ac:dyDescent="0.25">
      <c r="A1" s="85" t="str">
        <f>+'Notes 1'!A2</f>
        <v>Homai Early Childhood Centre</v>
      </c>
      <c r="F1" s="228"/>
      <c r="G1" s="35"/>
      <c r="H1" s="228"/>
      <c r="I1" s="8"/>
    </row>
    <row r="2" spans="1:16" ht="22.5" customHeight="1" x14ac:dyDescent="0.35">
      <c r="A2" s="204" t="s">
        <v>168</v>
      </c>
      <c r="F2" s="228"/>
      <c r="G2" s="35"/>
      <c r="H2" s="228"/>
      <c r="I2" s="8"/>
    </row>
    <row r="3" spans="1:16" ht="15.75" customHeight="1" x14ac:dyDescent="0.25">
      <c r="A3" s="203" t="s">
        <v>508</v>
      </c>
      <c r="F3" s="228"/>
      <c r="G3" s="35"/>
      <c r="H3" s="228"/>
      <c r="I3" s="8"/>
    </row>
    <row r="4" spans="1:16" ht="15.75" customHeight="1" x14ac:dyDescent="0.2">
      <c r="F4" s="228"/>
      <c r="G4" s="35"/>
      <c r="H4" s="228"/>
      <c r="I4" s="8"/>
    </row>
    <row r="5" spans="1:16" s="18" customFormat="1" ht="15.75" customHeight="1" x14ac:dyDescent="0.2">
      <c r="A5" s="278">
        <v>2</v>
      </c>
      <c r="B5" s="266" t="s">
        <v>212</v>
      </c>
      <c r="E5" s="37"/>
      <c r="F5" s="222"/>
      <c r="G5" s="231"/>
      <c r="H5" s="65"/>
    </row>
    <row r="6" spans="1:16" s="28" customFormat="1" ht="15.75" customHeight="1" x14ac:dyDescent="0.2">
      <c r="A6" s="279"/>
      <c r="B6" s="111"/>
      <c r="F6" s="223">
        <f>'Comprehensive Income'!$C$5</f>
        <v>2017</v>
      </c>
      <c r="G6" s="223">
        <f>'Comprehensive Income'!$D$5</f>
        <v>2017</v>
      </c>
      <c r="H6" s="223">
        <f>'Comprehensive Income'!$E$5</f>
        <v>2016</v>
      </c>
    </row>
    <row r="7" spans="1:16" s="28" customFormat="1" ht="15.75" customHeight="1" x14ac:dyDescent="0.2">
      <c r="A7" s="279"/>
      <c r="B7" s="111"/>
      <c r="F7" s="224" t="s">
        <v>64</v>
      </c>
      <c r="G7" s="224" t="s">
        <v>65</v>
      </c>
      <c r="H7" s="224" t="s">
        <v>64</v>
      </c>
    </row>
    <row r="8" spans="1:16" s="28" customFormat="1" ht="15.75" customHeight="1" x14ac:dyDescent="0.2">
      <c r="A8" s="279"/>
      <c r="B8" s="111"/>
      <c r="F8" s="224"/>
      <c r="G8" s="251" t="s">
        <v>17</v>
      </c>
      <c r="H8" s="224"/>
    </row>
    <row r="9" spans="1:16" s="28" customFormat="1" ht="15.75" customHeight="1" x14ac:dyDescent="0.2">
      <c r="A9" s="279"/>
      <c r="B9" s="111"/>
      <c r="F9" s="224" t="s">
        <v>63</v>
      </c>
      <c r="G9" s="224" t="s">
        <v>63</v>
      </c>
      <c r="H9" s="224" t="s">
        <v>63</v>
      </c>
    </row>
    <row r="10" spans="1:16" s="28" customFormat="1" ht="15.75" customHeight="1" x14ac:dyDescent="0.2">
      <c r="A10" s="280"/>
      <c r="B10" s="221" t="s">
        <v>90</v>
      </c>
      <c r="F10" s="53">
        <f>'Trial balance'!C9</f>
        <v>220063.83000000002</v>
      </c>
      <c r="G10" s="53">
        <f>'Trial balance'!D9</f>
        <v>218611</v>
      </c>
      <c r="H10" s="53">
        <f>'Trial balance'!E9</f>
        <v>210658.91000000003</v>
      </c>
      <c r="I10" s="59"/>
      <c r="J10" s="59"/>
    </row>
    <row r="11" spans="1:16" s="28" customFormat="1" ht="15.75" hidden="1" customHeight="1" x14ac:dyDescent="0.2">
      <c r="A11" s="280"/>
      <c r="B11" s="221" t="s">
        <v>91</v>
      </c>
      <c r="D11" s="59"/>
      <c r="F11" s="53">
        <v>0</v>
      </c>
      <c r="G11" s="53">
        <v>0</v>
      </c>
      <c r="H11" s="53">
        <v>0</v>
      </c>
    </row>
    <row r="12" spans="1:16" s="28" customFormat="1" ht="15.75" hidden="1" customHeight="1" x14ac:dyDescent="0.2">
      <c r="A12" s="280"/>
      <c r="B12" s="263" t="s">
        <v>129</v>
      </c>
      <c r="F12" s="53">
        <v>0</v>
      </c>
      <c r="G12" s="292">
        <f>+H12</f>
        <v>0</v>
      </c>
      <c r="H12" s="292">
        <v>0</v>
      </c>
      <c r="J12" s="592" t="s">
        <v>134</v>
      </c>
      <c r="K12" s="593"/>
      <c r="L12" s="593"/>
      <c r="M12" s="593"/>
      <c r="N12" s="593"/>
      <c r="O12" s="593"/>
      <c r="P12" s="593"/>
    </row>
    <row r="13" spans="1:16" s="28" customFormat="1" ht="15.75" hidden="1" customHeight="1" x14ac:dyDescent="0.2">
      <c r="A13" s="280"/>
      <c r="B13" s="221" t="s">
        <v>92</v>
      </c>
      <c r="F13" s="53">
        <v>0</v>
      </c>
      <c r="G13" s="292">
        <v>0</v>
      </c>
      <c r="H13" s="53">
        <v>0</v>
      </c>
      <c r="J13" s="593"/>
      <c r="K13" s="593"/>
      <c r="L13" s="593"/>
      <c r="M13" s="593"/>
      <c r="N13" s="593"/>
      <c r="O13" s="593"/>
      <c r="P13" s="593"/>
    </row>
    <row r="14" spans="1:16" s="28" customFormat="1" ht="15.75" customHeight="1" thickBot="1" x14ac:dyDescent="0.25">
      <c r="A14" s="280"/>
      <c r="B14" s="221"/>
      <c r="F14" s="360">
        <f>SUM(F10:F13)</f>
        <v>220063.83000000002</v>
      </c>
      <c r="G14" s="360">
        <f>SUM(G10:G13)</f>
        <v>218611</v>
      </c>
      <c r="H14" s="360">
        <f>SUM(H10:H13)</f>
        <v>210658.91000000003</v>
      </c>
    </row>
    <row r="15" spans="1:16" s="28" customFormat="1" ht="15.75" customHeight="1" thickTop="1" x14ac:dyDescent="0.2">
      <c r="A15" s="279"/>
      <c r="B15" s="221"/>
      <c r="F15" s="53"/>
      <c r="G15" s="53"/>
      <c r="H15" s="53"/>
    </row>
    <row r="16" spans="1:16" s="18" customFormat="1" ht="15.75" customHeight="1" x14ac:dyDescent="0.2">
      <c r="A16" s="278">
        <f>A5+1</f>
        <v>3</v>
      </c>
      <c r="B16" s="266" t="s">
        <v>411</v>
      </c>
      <c r="E16" s="37"/>
      <c r="F16" s="222"/>
      <c r="G16" s="222"/>
      <c r="H16" s="222"/>
    </row>
    <row r="17" spans="1:12" s="28" customFormat="1" ht="15.75" customHeight="1" x14ac:dyDescent="0.2">
      <c r="A17" s="279"/>
      <c r="B17" s="267" t="s">
        <v>18</v>
      </c>
      <c r="F17" s="223">
        <f>'Comprehensive Income'!$C$5</f>
        <v>2017</v>
      </c>
      <c r="G17" s="223">
        <f>'Comprehensive Income'!$D$5</f>
        <v>2017</v>
      </c>
      <c r="H17" s="223">
        <f>'Comprehensive Income'!$E$5</f>
        <v>2016</v>
      </c>
      <c r="L17" s="28" t="s">
        <v>167</v>
      </c>
    </row>
    <row r="18" spans="1:12" s="28" customFormat="1" ht="15.75" customHeight="1" x14ac:dyDescent="0.2">
      <c r="A18" s="279"/>
      <c r="B18" s="221"/>
      <c r="F18" s="224" t="s">
        <v>64</v>
      </c>
      <c r="G18" s="224" t="s">
        <v>65</v>
      </c>
      <c r="H18" s="224" t="s">
        <v>64</v>
      </c>
    </row>
    <row r="19" spans="1:12" s="28" customFormat="1" ht="15.75" customHeight="1" x14ac:dyDescent="0.2">
      <c r="A19" s="279"/>
      <c r="B19" s="221"/>
      <c r="F19" s="224"/>
      <c r="G19" s="251" t="s">
        <v>17</v>
      </c>
      <c r="H19" s="224"/>
    </row>
    <row r="20" spans="1:12" s="28" customFormat="1" ht="15.75" customHeight="1" x14ac:dyDescent="0.2">
      <c r="A20" s="279"/>
      <c r="B20" s="268" t="s">
        <v>19</v>
      </c>
      <c r="C20" s="8"/>
      <c r="D20" s="9"/>
      <c r="F20" s="224" t="s">
        <v>63</v>
      </c>
      <c r="G20" s="224" t="s">
        <v>63</v>
      </c>
      <c r="H20" s="224" t="s">
        <v>63</v>
      </c>
    </row>
    <row r="21" spans="1:12" s="28" customFormat="1" ht="15.75" customHeight="1" x14ac:dyDescent="0.2">
      <c r="A21" s="279"/>
      <c r="B21" s="221" t="s">
        <v>20</v>
      </c>
      <c r="C21" s="8"/>
      <c r="D21" s="9"/>
      <c r="F21" s="291">
        <f>'Trial balance'!C18</f>
        <v>0</v>
      </c>
      <c r="G21" s="291">
        <f>'Trial balance'!D18</f>
        <v>0</v>
      </c>
      <c r="H21" s="291">
        <f>+'Trial balance'!E14</f>
        <v>1305</v>
      </c>
    </row>
    <row r="22" spans="1:12" s="28" customFormat="1" ht="15.75" customHeight="1" x14ac:dyDescent="0.2">
      <c r="A22" s="280"/>
      <c r="B22" s="263" t="s">
        <v>21</v>
      </c>
      <c r="C22" s="8"/>
      <c r="D22" s="12"/>
      <c r="F22" s="291">
        <f>+'Trial balance'!C16+'Trial balance'!C17+'Trial balance'!C18</f>
        <v>0</v>
      </c>
      <c r="G22" s="291">
        <f>'Trial balance'!D19</f>
        <v>0</v>
      </c>
      <c r="H22" s="291">
        <f>+'Trial balance'!E19-'Trial balance'!E14</f>
        <v>327.82999999999993</v>
      </c>
    </row>
    <row r="23" spans="1:12" s="28" customFormat="1" ht="15.75" customHeight="1" x14ac:dyDescent="0.2">
      <c r="A23" s="280"/>
      <c r="B23" s="221" t="s">
        <v>504</v>
      </c>
      <c r="C23" s="8"/>
      <c r="D23" s="12"/>
      <c r="F23" s="34">
        <f>1648.45-1182.03</f>
        <v>466.42000000000007</v>
      </c>
      <c r="G23" s="291">
        <v>0</v>
      </c>
      <c r="H23" s="34">
        <f>2553-2084</f>
        <v>469</v>
      </c>
    </row>
    <row r="24" spans="1:12" s="28" customFormat="1" ht="15.75" customHeight="1" thickBot="1" x14ac:dyDescent="0.25">
      <c r="A24" s="279"/>
      <c r="B24" s="268" t="s">
        <v>22</v>
      </c>
      <c r="C24" s="11"/>
      <c r="D24" s="82"/>
      <c r="E24" s="11"/>
      <c r="F24" s="361">
        <f>SUM(F21:F23)</f>
        <v>466.42000000000007</v>
      </c>
      <c r="G24" s="362">
        <f>SUM(G22:G22)</f>
        <v>0</v>
      </c>
      <c r="H24" s="362">
        <f>SUM(H21:H23)</f>
        <v>2101.83</v>
      </c>
      <c r="I24" s="11"/>
      <c r="J24" s="11"/>
      <c r="K24" s="11"/>
      <c r="L24" s="11"/>
    </row>
    <row r="25" spans="1:12" s="28" customFormat="1" ht="15.75" customHeight="1" thickTop="1" x14ac:dyDescent="0.2">
      <c r="A25" s="279"/>
      <c r="B25" s="221"/>
      <c r="C25" s="8"/>
      <c r="D25" s="12"/>
      <c r="F25" s="225"/>
      <c r="G25" s="225"/>
      <c r="H25" s="250"/>
    </row>
    <row r="26" spans="1:12" s="18" customFormat="1" ht="15.75" customHeight="1" x14ac:dyDescent="0.2">
      <c r="A26" s="278">
        <f>A16+1</f>
        <v>4</v>
      </c>
      <c r="B26" s="266" t="s">
        <v>215</v>
      </c>
      <c r="F26" s="226"/>
      <c r="G26" s="222"/>
      <c r="H26" s="222"/>
      <c r="K26" s="28"/>
    </row>
    <row r="27" spans="1:12" s="44" customFormat="1" ht="15.75" customHeight="1" x14ac:dyDescent="0.2">
      <c r="A27" s="283"/>
      <c r="B27" s="264"/>
      <c r="F27" s="223">
        <f>'Comprehensive Income'!$C$5</f>
        <v>2017</v>
      </c>
      <c r="G27" s="223">
        <f>'Comprehensive Income'!$D$5</f>
        <v>2017</v>
      </c>
      <c r="H27" s="223">
        <f>'Comprehensive Income'!$E$5</f>
        <v>2016</v>
      </c>
      <c r="K27" s="28"/>
    </row>
    <row r="28" spans="1:12" s="28" customFormat="1" ht="15.75" customHeight="1" x14ac:dyDescent="0.2">
      <c r="A28" s="279"/>
      <c r="B28" s="111"/>
      <c r="F28" s="224" t="s">
        <v>64</v>
      </c>
      <c r="G28" s="224" t="s">
        <v>65</v>
      </c>
      <c r="H28" s="224" t="s">
        <v>64</v>
      </c>
    </row>
    <row r="29" spans="1:12" s="28" customFormat="1" ht="15.75" customHeight="1" x14ac:dyDescent="0.2">
      <c r="A29" s="279"/>
      <c r="B29" s="111"/>
      <c r="F29" s="224"/>
      <c r="G29" s="251" t="s">
        <v>17</v>
      </c>
      <c r="H29" s="224"/>
    </row>
    <row r="30" spans="1:12" s="28" customFormat="1" ht="15.75" customHeight="1" x14ac:dyDescent="0.2">
      <c r="A30" s="279"/>
      <c r="B30" s="111"/>
      <c r="F30" s="224" t="s">
        <v>63</v>
      </c>
      <c r="G30" s="224" t="s">
        <v>63</v>
      </c>
      <c r="H30" s="224" t="s">
        <v>63</v>
      </c>
    </row>
    <row r="31" spans="1:12" s="28" customFormat="1" ht="15.75" customHeight="1" x14ac:dyDescent="0.2">
      <c r="A31" s="281"/>
      <c r="B31" s="263" t="s">
        <v>23</v>
      </c>
      <c r="F31" s="34">
        <f>'Trial balance'!C97*-1</f>
        <v>15217.390000000001</v>
      </c>
      <c r="G31" s="34">
        <f>'Trial balance'!D97*-1</f>
        <v>38850</v>
      </c>
      <c r="H31" s="34">
        <f>'Trial balance'!E97*-1</f>
        <v>17963.280000000002</v>
      </c>
      <c r="I31" s="59"/>
    </row>
    <row r="32" spans="1:12" ht="15.75" customHeight="1" x14ac:dyDescent="0.2">
      <c r="A32" s="280"/>
      <c r="B32" s="263" t="s">
        <v>95</v>
      </c>
      <c r="F32" s="34">
        <f>'Trial balance'!C108*-1</f>
        <v>63848.74</v>
      </c>
      <c r="G32" s="34">
        <f>'Trial balance'!D108*-1</f>
        <v>66500</v>
      </c>
      <c r="H32" s="34">
        <f>'Trial balance'!E108*-1</f>
        <v>61862.98</v>
      </c>
      <c r="I32" s="8"/>
    </row>
    <row r="33" spans="1:11" ht="15.75" customHeight="1" x14ac:dyDescent="0.2">
      <c r="A33" s="280"/>
      <c r="B33" s="263" t="s">
        <v>96</v>
      </c>
      <c r="F33" s="34">
        <f>'Trial balance'!C83*-1</f>
        <v>2525.4600000000005</v>
      </c>
      <c r="G33" s="34">
        <f>'Trial balance'!D83*-1</f>
        <v>1900</v>
      </c>
      <c r="H33" s="34">
        <f>'Trial balance'!E83*-1</f>
        <v>1822.93</v>
      </c>
      <c r="I33" s="8"/>
    </row>
    <row r="34" spans="1:11" ht="15.75" customHeight="1" thickBot="1" x14ac:dyDescent="0.25">
      <c r="F34" s="363">
        <f>SUM(F31:F33)</f>
        <v>81591.590000000011</v>
      </c>
      <c r="G34" s="363">
        <f>SUM(G31:G33)</f>
        <v>107250</v>
      </c>
      <c r="H34" s="363">
        <f>SUM(H31:H33)+1</f>
        <v>81650.19</v>
      </c>
      <c r="I34" s="36"/>
      <c r="J34" s="42"/>
      <c r="K34" s="36"/>
    </row>
    <row r="35" spans="1:11" ht="15.75" customHeight="1" thickTop="1" x14ac:dyDescent="0.2">
      <c r="F35" s="34"/>
      <c r="G35" s="34"/>
      <c r="H35" s="34"/>
      <c r="I35" s="36"/>
      <c r="J35" s="42"/>
      <c r="K35" s="36"/>
    </row>
    <row r="36" spans="1:11" ht="15.75" customHeight="1" x14ac:dyDescent="0.2">
      <c r="A36" s="278">
        <f>A26+1</f>
        <v>5</v>
      </c>
      <c r="B36" s="266" t="s">
        <v>71</v>
      </c>
      <c r="C36" s="18"/>
      <c r="D36" s="18"/>
      <c r="E36" s="37"/>
      <c r="F36" s="222"/>
      <c r="G36" s="222"/>
      <c r="H36" s="222"/>
      <c r="I36" s="8"/>
    </row>
    <row r="37" spans="1:11" ht="15.75" customHeight="1" x14ac:dyDescent="0.2">
      <c r="B37" s="111"/>
      <c r="C37" s="28"/>
      <c r="D37" s="28"/>
      <c r="F37" s="223">
        <f>'Comprehensive Income'!$C$5</f>
        <v>2017</v>
      </c>
      <c r="G37" s="223">
        <f>'Comprehensive Income'!$D$5</f>
        <v>2017</v>
      </c>
      <c r="H37" s="223">
        <f>'Comprehensive Income'!$E$5</f>
        <v>2016</v>
      </c>
      <c r="I37" s="8"/>
    </row>
    <row r="38" spans="1:11" ht="15.75" customHeight="1" x14ac:dyDescent="0.2">
      <c r="B38" s="111"/>
      <c r="C38" s="28"/>
      <c r="D38" s="28"/>
      <c r="F38" s="224" t="s">
        <v>64</v>
      </c>
      <c r="G38" s="224" t="s">
        <v>65</v>
      </c>
      <c r="H38" s="224" t="s">
        <v>64</v>
      </c>
      <c r="I38" s="8"/>
    </row>
    <row r="39" spans="1:11" ht="15.75" customHeight="1" x14ac:dyDescent="0.2">
      <c r="B39" s="111"/>
      <c r="C39" s="28"/>
      <c r="D39" s="28"/>
      <c r="F39" s="224"/>
      <c r="G39" s="251" t="s">
        <v>17</v>
      </c>
      <c r="H39" s="224"/>
      <c r="I39" s="8"/>
    </row>
    <row r="40" spans="1:11" ht="15.75" customHeight="1" x14ac:dyDescent="0.2">
      <c r="B40" s="111"/>
      <c r="C40" s="28"/>
      <c r="D40" s="28"/>
      <c r="F40" s="224" t="s">
        <v>63</v>
      </c>
      <c r="G40" s="224" t="s">
        <v>63</v>
      </c>
      <c r="H40" s="224" t="s">
        <v>63</v>
      </c>
      <c r="I40" s="8"/>
    </row>
    <row r="41" spans="1:11" ht="15.75" customHeight="1" x14ac:dyDescent="0.2">
      <c r="A41" s="280"/>
      <c r="B41" s="221" t="s">
        <v>120</v>
      </c>
      <c r="F41" s="34">
        <f>'Trial balance'!C33*-1</f>
        <v>3420</v>
      </c>
      <c r="G41" s="34">
        <f>'Trial balance'!D33*-1</f>
        <v>3420</v>
      </c>
      <c r="H41" s="34">
        <f>'Trial balance'!E33*-1</f>
        <v>4370</v>
      </c>
      <c r="I41" s="8"/>
    </row>
    <row r="42" spans="1:11" ht="15.75" customHeight="1" x14ac:dyDescent="0.2">
      <c r="A42" s="280"/>
      <c r="B42" s="263" t="s">
        <v>24</v>
      </c>
      <c r="F42" s="291">
        <f>'Trial balance'!C30*-1</f>
        <v>0</v>
      </c>
      <c r="G42" s="34">
        <f>'Trial balance'!D30*-1</f>
        <v>880</v>
      </c>
      <c r="H42" s="34">
        <f>'Trial balance'!E30*-1</f>
        <v>330</v>
      </c>
      <c r="I42" s="8"/>
    </row>
    <row r="43" spans="1:11" ht="15.75" customHeight="1" x14ac:dyDescent="0.2">
      <c r="B43" s="263" t="s">
        <v>407</v>
      </c>
      <c r="F43" s="34">
        <f>-'Trial balance'!C25</f>
        <v>507.74</v>
      </c>
      <c r="G43" s="34">
        <f>-'Trial balance'!D25</f>
        <v>350</v>
      </c>
      <c r="H43" s="34">
        <f>-'Trial balance'!E25</f>
        <v>530.99</v>
      </c>
      <c r="I43" s="9"/>
    </row>
    <row r="44" spans="1:11" ht="15.75" customHeight="1" x14ac:dyDescent="0.2">
      <c r="B44" s="263" t="s">
        <v>286</v>
      </c>
      <c r="F44" s="34">
        <f>-'Trial balance'!C24</f>
        <v>16.440000000000001</v>
      </c>
      <c r="G44" s="34">
        <f>-'Trial balance'!D24</f>
        <v>50</v>
      </c>
      <c r="H44" s="34">
        <f>-'Trial balance'!E24</f>
        <v>116.47</v>
      </c>
      <c r="I44" s="9"/>
    </row>
    <row r="45" spans="1:11" ht="15.75" customHeight="1" x14ac:dyDescent="0.2">
      <c r="B45" s="263" t="s">
        <v>77</v>
      </c>
      <c r="F45" s="34">
        <f>'Trial balance'!C40*-1</f>
        <v>4196.28</v>
      </c>
      <c r="G45" s="34">
        <f>'Trial balance'!D40*-1</f>
        <v>6450</v>
      </c>
      <c r="H45" s="34">
        <f>'Trial balance'!E40*-1</f>
        <v>4391.93</v>
      </c>
      <c r="I45" s="8"/>
      <c r="J45" s="9"/>
    </row>
    <row r="46" spans="1:11" ht="15.75" customHeight="1" x14ac:dyDescent="0.2">
      <c r="B46" s="263" t="s">
        <v>255</v>
      </c>
      <c r="F46" s="34">
        <f>-'Trial balance'!C60+'Trial balance'!C50+'Trial balance'!C54</f>
        <v>20217.7</v>
      </c>
      <c r="G46" s="34">
        <f>-'Trial balance'!D60+'Trial balance'!D50+'Trial balance'!D54</f>
        <v>20580</v>
      </c>
      <c r="H46" s="34">
        <f>-'Trial balance'!E60+'Trial balance'!E54+'Trial balance'!E50</f>
        <v>20819.52</v>
      </c>
      <c r="I46" s="8"/>
    </row>
    <row r="47" spans="1:11" ht="15.75" customHeight="1" x14ac:dyDescent="0.2">
      <c r="B47" s="263" t="s">
        <v>95</v>
      </c>
      <c r="F47" s="34">
        <f>-'Trial balance'!C46</f>
        <v>27351.739999999998</v>
      </c>
      <c r="G47" s="34">
        <f>-'Trial balance'!D46</f>
        <v>28600</v>
      </c>
      <c r="H47" s="34">
        <f>-'Trial balance'!E46</f>
        <v>26083.48</v>
      </c>
      <c r="I47" s="8"/>
    </row>
    <row r="48" spans="1:11" ht="15.75" customHeight="1" x14ac:dyDescent="0.2">
      <c r="B48" s="263" t="s">
        <v>298</v>
      </c>
      <c r="F48" s="34">
        <f>-'Trial balance'!C54</f>
        <v>2336.46</v>
      </c>
      <c r="G48" s="34">
        <f>-'Trial balance'!D54</f>
        <v>3000</v>
      </c>
      <c r="H48" s="34">
        <f>-'Trial balance'!E54</f>
        <v>2191.66</v>
      </c>
      <c r="I48" s="8"/>
    </row>
    <row r="49" spans="1:9" ht="15.75" customHeight="1" x14ac:dyDescent="0.2">
      <c r="A49" s="280"/>
      <c r="B49" s="263" t="s">
        <v>25</v>
      </c>
      <c r="F49" s="34">
        <f>-'Trial balance'!C50</f>
        <v>3324</v>
      </c>
      <c r="G49" s="34">
        <f>-'Trial balance'!D50</f>
        <v>3400</v>
      </c>
      <c r="H49" s="34">
        <f>-'Trial balance'!E50</f>
        <v>3264</v>
      </c>
      <c r="I49" s="9"/>
    </row>
    <row r="50" spans="1:9" s="28" customFormat="1" ht="15.75" customHeight="1" thickBot="1" x14ac:dyDescent="0.25">
      <c r="A50" s="279"/>
      <c r="B50" s="29"/>
      <c r="C50" s="8"/>
      <c r="D50" s="8"/>
      <c r="F50" s="363">
        <f>SUM(F41:F49)</f>
        <v>61370.359999999993</v>
      </c>
      <c r="G50" s="363">
        <f>SUM(G41:G49)</f>
        <v>66730</v>
      </c>
      <c r="H50" s="363">
        <f>SUM(H41:H49)</f>
        <v>62098.05</v>
      </c>
    </row>
    <row r="51" spans="1:9" s="28" customFormat="1" ht="15.75" customHeight="1" thickTop="1" x14ac:dyDescent="0.2">
      <c r="A51" s="279"/>
      <c r="B51" s="47"/>
      <c r="E51" s="45"/>
      <c r="F51" s="53"/>
      <c r="G51" s="53"/>
      <c r="H51" s="35"/>
      <c r="I51" s="59"/>
    </row>
    <row r="52" spans="1:9" s="28" customFormat="1" ht="15.75" customHeight="1" x14ac:dyDescent="0.2">
      <c r="A52" s="278">
        <f>A36+1</f>
        <v>6</v>
      </c>
      <c r="B52" s="266" t="s">
        <v>75</v>
      </c>
      <c r="C52" s="18"/>
      <c r="D52" s="18"/>
      <c r="E52" s="37"/>
      <c r="F52" s="222"/>
      <c r="G52" s="222"/>
      <c r="H52" s="250"/>
    </row>
    <row r="53" spans="1:9" s="28" customFormat="1" ht="15.75" customHeight="1" x14ac:dyDescent="0.2">
      <c r="A53" s="279"/>
      <c r="B53" s="111"/>
      <c r="F53" s="223">
        <f>'Comprehensive Income'!$C$5</f>
        <v>2017</v>
      </c>
      <c r="G53" s="223">
        <f>'Comprehensive Income'!$D$5</f>
        <v>2017</v>
      </c>
      <c r="H53" s="223">
        <f>'Comprehensive Income'!$E$5</f>
        <v>2016</v>
      </c>
    </row>
    <row r="54" spans="1:9" s="28" customFormat="1" ht="15.75" customHeight="1" x14ac:dyDescent="0.2">
      <c r="A54" s="279"/>
      <c r="B54" s="111"/>
      <c r="F54" s="227" t="s">
        <v>64</v>
      </c>
      <c r="G54" s="224" t="s">
        <v>65</v>
      </c>
      <c r="H54" s="224" t="s">
        <v>64</v>
      </c>
    </row>
    <row r="55" spans="1:9" s="28" customFormat="1" ht="15.75" customHeight="1" x14ac:dyDescent="0.2">
      <c r="A55" s="279"/>
      <c r="B55" s="111"/>
      <c r="F55" s="227"/>
      <c r="G55" s="251" t="s">
        <v>17</v>
      </c>
      <c r="H55" s="224"/>
    </row>
    <row r="56" spans="1:9" s="28" customFormat="1" ht="15.75" customHeight="1" x14ac:dyDescent="0.2">
      <c r="A56" s="279"/>
      <c r="B56" s="111"/>
      <c r="F56" s="227" t="s">
        <v>63</v>
      </c>
      <c r="G56" s="224" t="s">
        <v>63</v>
      </c>
      <c r="H56" s="224" t="s">
        <v>63</v>
      </c>
    </row>
    <row r="57" spans="1:9" s="28" customFormat="1" ht="15.75" customHeight="1" x14ac:dyDescent="0.2">
      <c r="A57" s="280"/>
      <c r="B57" s="263" t="s">
        <v>97</v>
      </c>
      <c r="C57" s="8"/>
      <c r="D57" s="8"/>
      <c r="F57" s="34">
        <f>'Trial balance'!C64*-1</f>
        <v>960</v>
      </c>
      <c r="G57" s="291">
        <f>'Trial balance'!D64*-1</f>
        <v>1000</v>
      </c>
      <c r="H57" s="291">
        <f>'Trial balance'!E64*-1</f>
        <v>160</v>
      </c>
    </row>
    <row r="58" spans="1:9" s="28" customFormat="1" ht="15.75" customHeight="1" x14ac:dyDescent="0.2">
      <c r="A58" s="280"/>
      <c r="B58" s="263" t="s">
        <v>93</v>
      </c>
      <c r="C58" s="8"/>
      <c r="D58" s="8"/>
      <c r="F58" s="34">
        <f>'Trial balance'!C69*-1</f>
        <v>958.97</v>
      </c>
      <c r="G58" s="291">
        <f>'Trial balance'!D69*-1</f>
        <v>900</v>
      </c>
      <c r="H58" s="34">
        <f>'Trial balance'!E69*-1</f>
        <v>830.13</v>
      </c>
    </row>
    <row r="59" spans="1:9" s="28" customFormat="1" ht="15.75" customHeight="1" thickBot="1" x14ac:dyDescent="0.25">
      <c r="A59" s="279"/>
      <c r="B59" s="263"/>
      <c r="C59" s="8"/>
      <c r="D59" s="8"/>
      <c r="F59" s="363">
        <f>SUM(F57:F58)</f>
        <v>1918.97</v>
      </c>
      <c r="G59" s="362">
        <f>SUM(G57:G58)</f>
        <v>1900</v>
      </c>
      <c r="H59" s="363">
        <f>SUM(H57:H58)</f>
        <v>990.13</v>
      </c>
      <c r="I59" s="59"/>
    </row>
    <row r="60" spans="1:9" s="28" customFormat="1" ht="15.75" customHeight="1" thickTop="1" x14ac:dyDescent="0.2">
      <c r="A60" s="279"/>
      <c r="B60" s="263"/>
      <c r="C60" s="8"/>
      <c r="D60" s="8"/>
      <c r="F60" s="34"/>
      <c r="G60" s="34"/>
      <c r="H60" s="34"/>
    </row>
    <row r="61" spans="1:9" s="28" customFormat="1" ht="15.75" customHeight="1" x14ac:dyDescent="0.2">
      <c r="A61" s="278">
        <f>A52+1</f>
        <v>7</v>
      </c>
      <c r="B61" s="266" t="s">
        <v>72</v>
      </c>
      <c r="E61" s="17"/>
      <c r="F61" s="224"/>
      <c r="G61" s="224"/>
      <c r="H61" s="250"/>
    </row>
    <row r="62" spans="1:9" s="66" customFormat="1" ht="15.75" customHeight="1" x14ac:dyDescent="0.2">
      <c r="A62" s="284"/>
      <c r="B62" s="111"/>
      <c r="C62" s="8"/>
      <c r="D62" s="8"/>
      <c r="F62" s="223">
        <f>'Comprehensive Income'!$C$5</f>
        <v>2017</v>
      </c>
      <c r="G62" s="223">
        <f>'Comprehensive Income'!$D$5</f>
        <v>2017</v>
      </c>
      <c r="H62" s="223">
        <f>'Comprehensive Income'!$E$5</f>
        <v>2016</v>
      </c>
    </row>
    <row r="63" spans="1:9" ht="15.75" customHeight="1" x14ac:dyDescent="0.2">
      <c r="B63" s="111"/>
      <c r="F63" s="227" t="s">
        <v>64</v>
      </c>
      <c r="G63" s="224" t="s">
        <v>65</v>
      </c>
      <c r="H63" s="224" t="s">
        <v>64</v>
      </c>
      <c r="I63" s="8"/>
    </row>
    <row r="64" spans="1:9" ht="15.75" customHeight="1" x14ac:dyDescent="0.2">
      <c r="B64" s="111"/>
      <c r="F64" s="227"/>
      <c r="G64" s="251" t="s">
        <v>17</v>
      </c>
      <c r="H64" s="224"/>
      <c r="I64" s="8"/>
    </row>
    <row r="65" spans="1:11" ht="15.75" customHeight="1" x14ac:dyDescent="0.2">
      <c r="B65" s="111"/>
      <c r="C65" s="28"/>
      <c r="D65" s="28"/>
      <c r="F65" s="227" t="s">
        <v>63</v>
      </c>
      <c r="G65" s="224" t="s">
        <v>63</v>
      </c>
      <c r="H65" s="224" t="s">
        <v>63</v>
      </c>
      <c r="I65" s="8"/>
    </row>
    <row r="66" spans="1:11" ht="15.75" customHeight="1" x14ac:dyDescent="0.2">
      <c r="B66" s="263" t="s">
        <v>118</v>
      </c>
      <c r="F66" s="34">
        <v>19895</v>
      </c>
      <c r="G66" s="291">
        <v>17857</v>
      </c>
      <c r="H66" s="34">
        <v>20289</v>
      </c>
      <c r="I66" s="9"/>
    </row>
    <row r="67" spans="1:11" s="28" customFormat="1" ht="15.75" customHeight="1" x14ac:dyDescent="0.2">
      <c r="A67" s="279"/>
      <c r="B67" s="263" t="s">
        <v>94</v>
      </c>
      <c r="C67" s="8"/>
      <c r="D67" s="8"/>
      <c r="F67" s="34">
        <v>4406</v>
      </c>
      <c r="G67" s="291">
        <v>3920</v>
      </c>
      <c r="H67" s="34">
        <v>2774</v>
      </c>
    </row>
    <row r="68" spans="1:11" ht="15.75" customHeight="1" thickBot="1" x14ac:dyDescent="0.25">
      <c r="D68" s="9"/>
      <c r="F68" s="363">
        <f>SUM(F66:F67)</f>
        <v>24301</v>
      </c>
      <c r="G68" s="363">
        <f>SUM(G66:G67)</f>
        <v>21777</v>
      </c>
      <c r="H68" s="363">
        <f>SUM(H66:H67)</f>
        <v>23063</v>
      </c>
      <c r="I68" s="8"/>
    </row>
    <row r="69" spans="1:11" s="66" customFormat="1" ht="15.75" customHeight="1" thickTop="1" x14ac:dyDescent="0.2">
      <c r="A69" s="284"/>
      <c r="B69" s="263"/>
      <c r="C69" s="8"/>
      <c r="D69" s="8"/>
      <c r="E69" s="8"/>
      <c r="F69" s="228"/>
      <c r="G69" s="35"/>
      <c r="H69" s="35"/>
    </row>
    <row r="70" spans="1:11" ht="15.75" customHeight="1" x14ac:dyDescent="0.2">
      <c r="A70" s="278">
        <f>A61+1</f>
        <v>8</v>
      </c>
      <c r="B70" s="266" t="s">
        <v>225</v>
      </c>
      <c r="C70" s="28"/>
      <c r="D70" s="28"/>
      <c r="E70" s="18"/>
      <c r="F70" s="421"/>
      <c r="G70" s="222"/>
      <c r="H70" s="254"/>
      <c r="I70" s="8"/>
    </row>
    <row r="71" spans="1:11" ht="15.75" customHeight="1" x14ac:dyDescent="0.2">
      <c r="B71" s="111"/>
      <c r="E71" s="66"/>
      <c r="F71" s="223">
        <f>'Comprehensive Income'!$C$5</f>
        <v>2017</v>
      </c>
      <c r="G71" s="223">
        <f>'Comprehensive Income'!$D$5</f>
        <v>2017</v>
      </c>
      <c r="H71" s="223">
        <f>'Comprehensive Income'!$E$5</f>
        <v>2016</v>
      </c>
      <c r="I71" s="8"/>
    </row>
    <row r="72" spans="1:11" ht="15.75" customHeight="1" x14ac:dyDescent="0.2">
      <c r="B72" s="111"/>
      <c r="F72" s="227" t="s">
        <v>64</v>
      </c>
      <c r="G72" s="224" t="s">
        <v>65</v>
      </c>
      <c r="H72" s="224" t="s">
        <v>64</v>
      </c>
      <c r="I72" s="8"/>
    </row>
    <row r="73" spans="1:11" ht="15.75" customHeight="1" x14ac:dyDescent="0.2">
      <c r="B73" s="111"/>
      <c r="F73" s="227"/>
      <c r="G73" s="251" t="s">
        <v>17</v>
      </c>
      <c r="H73" s="224"/>
      <c r="I73" s="8"/>
    </row>
    <row r="74" spans="1:11" ht="15.75" customHeight="1" x14ac:dyDescent="0.2">
      <c r="B74" s="269"/>
      <c r="C74" s="11"/>
      <c r="F74" s="227" t="s">
        <v>63</v>
      </c>
      <c r="G74" s="224" t="s">
        <v>63</v>
      </c>
      <c r="H74" s="224" t="s">
        <v>63</v>
      </c>
      <c r="I74" s="9"/>
      <c r="J74" s="9"/>
      <c r="K74" s="9"/>
    </row>
    <row r="75" spans="1:11" ht="15.75" customHeight="1" x14ac:dyDescent="0.2">
      <c r="B75" s="262" t="s">
        <v>99</v>
      </c>
      <c r="C75" s="11"/>
      <c r="F75" s="291">
        <f>'Trial balance'!C128*-1</f>
        <v>44.4</v>
      </c>
      <c r="G75" s="35">
        <f>+H75</f>
        <v>150</v>
      </c>
      <c r="H75" s="34">
        <f>'Trial balance'!E128*-1</f>
        <v>150</v>
      </c>
      <c r="I75" s="9"/>
    </row>
    <row r="76" spans="1:11" ht="15.75" customHeight="1" x14ac:dyDescent="0.2">
      <c r="B76" s="262" t="s">
        <v>26</v>
      </c>
      <c r="C76" s="11"/>
      <c r="F76" s="291">
        <v>2130</v>
      </c>
      <c r="G76" s="34">
        <f>+H76</f>
        <v>34845</v>
      </c>
      <c r="H76" s="34">
        <v>34845</v>
      </c>
      <c r="I76" s="9"/>
    </row>
    <row r="77" spans="1:11" ht="15.75" customHeight="1" x14ac:dyDescent="0.2">
      <c r="B77" s="262" t="s">
        <v>27</v>
      </c>
      <c r="F77" s="291">
        <v>172736</v>
      </c>
      <c r="G77" s="34">
        <f>155879-34845-150</f>
        <v>120884</v>
      </c>
      <c r="H77" s="34">
        <v>146551</v>
      </c>
      <c r="I77" s="8"/>
    </row>
    <row r="78" spans="1:11" ht="15.75" hidden="1" customHeight="1" x14ac:dyDescent="0.2">
      <c r="B78" s="262" t="s">
        <v>28</v>
      </c>
      <c r="F78" s="107">
        <v>0</v>
      </c>
      <c r="G78" s="107">
        <f>+H78</f>
        <v>0</v>
      </c>
      <c r="H78" s="107"/>
      <c r="I78" s="8"/>
    </row>
    <row r="79" spans="1:11" ht="15.75" customHeight="1" thickBot="1" x14ac:dyDescent="0.25">
      <c r="F79" s="362">
        <f>SUM(F75:F78)</f>
        <v>174910.4</v>
      </c>
      <c r="G79" s="362">
        <f>SUM(G75:G78)</f>
        <v>155879</v>
      </c>
      <c r="H79" s="362">
        <f>SUM(H75:H78)</f>
        <v>181546</v>
      </c>
      <c r="I79" s="9"/>
      <c r="J79" s="9"/>
      <c r="K79" s="9"/>
    </row>
    <row r="80" spans="1:11" ht="15.75" customHeight="1" thickTop="1" x14ac:dyDescent="0.2">
      <c r="F80" s="291"/>
      <c r="G80" s="34"/>
      <c r="H80" s="34"/>
      <c r="I80" s="9"/>
      <c r="J80" s="9"/>
      <c r="K80" s="9"/>
    </row>
    <row r="81" spans="1:11" ht="15.75" customHeight="1" x14ac:dyDescent="0.25">
      <c r="A81" s="278">
        <f>+A70+1</f>
        <v>9</v>
      </c>
      <c r="B81" s="270" t="s">
        <v>259</v>
      </c>
      <c r="E81" s="12"/>
      <c r="F81" s="34"/>
      <c r="G81" s="35"/>
      <c r="H81" s="35"/>
      <c r="I81" s="9"/>
      <c r="J81" s="9"/>
      <c r="K81" s="9"/>
    </row>
    <row r="82" spans="1:11" ht="15.75" customHeight="1" x14ac:dyDescent="0.2">
      <c r="B82" s="39"/>
      <c r="C82" s="11"/>
      <c r="D82" s="11"/>
      <c r="F82" s="223">
        <f>'Comprehensive Income'!$C$5</f>
        <v>2017</v>
      </c>
      <c r="G82" s="223">
        <f>'Comprehensive Income'!$D$5</f>
        <v>2017</v>
      </c>
      <c r="H82" s="223">
        <f>'Comprehensive Income'!$E$5</f>
        <v>2016</v>
      </c>
      <c r="I82" s="9"/>
      <c r="J82" s="9"/>
      <c r="K82" s="9"/>
    </row>
    <row r="83" spans="1:11" ht="15.75" customHeight="1" x14ac:dyDescent="0.2">
      <c r="B83" s="39"/>
      <c r="C83" s="11"/>
      <c r="D83" s="11"/>
      <c r="F83" s="227" t="s">
        <v>64</v>
      </c>
      <c r="G83" s="224" t="s">
        <v>65</v>
      </c>
      <c r="H83" s="224" t="s">
        <v>64</v>
      </c>
      <c r="I83" s="9"/>
      <c r="J83" s="9"/>
      <c r="K83" s="9"/>
    </row>
    <row r="84" spans="1:11" ht="15.75" customHeight="1" x14ac:dyDescent="0.2">
      <c r="B84" s="39"/>
      <c r="C84" s="11"/>
      <c r="D84" s="11"/>
      <c r="F84" s="227"/>
      <c r="G84" s="251" t="s">
        <v>17</v>
      </c>
      <c r="H84" s="224"/>
      <c r="I84" s="9"/>
      <c r="J84" s="9"/>
      <c r="K84" s="9"/>
    </row>
    <row r="85" spans="1:11" ht="15.75" customHeight="1" x14ac:dyDescent="0.2">
      <c r="B85" s="111"/>
      <c r="C85" s="28"/>
      <c r="D85" s="28"/>
      <c r="F85" s="227" t="s">
        <v>63</v>
      </c>
      <c r="G85" s="224" t="s">
        <v>63</v>
      </c>
      <c r="H85" s="224" t="s">
        <v>63</v>
      </c>
      <c r="I85" s="9"/>
      <c r="J85" s="9"/>
      <c r="K85" s="9"/>
    </row>
    <row r="86" spans="1:11" ht="15.75" customHeight="1" x14ac:dyDescent="0.2">
      <c r="A86" s="280"/>
      <c r="B86" s="263" t="s">
        <v>260</v>
      </c>
      <c r="F86" s="105">
        <f>'Trial balance'!C129*-1-1</f>
        <v>26318.55</v>
      </c>
      <c r="G86" s="105">
        <f>'Trial balance'!D129</f>
        <v>0</v>
      </c>
      <c r="H86" s="105">
        <v>0</v>
      </c>
      <c r="I86" s="9"/>
      <c r="J86" s="9"/>
      <c r="K86" s="9"/>
    </row>
    <row r="87" spans="1:11" ht="6.75" customHeight="1" x14ac:dyDescent="0.2">
      <c r="A87" s="280"/>
      <c r="F87" s="105"/>
      <c r="G87" s="106"/>
      <c r="H87" s="105"/>
      <c r="I87" s="9"/>
      <c r="J87" s="9"/>
      <c r="K87" s="9"/>
    </row>
    <row r="88" spans="1:11" ht="15.75" customHeight="1" thickBot="1" x14ac:dyDescent="0.25">
      <c r="F88" s="362">
        <f>SUM(F84:F87)</f>
        <v>26318.55</v>
      </c>
      <c r="G88" s="362">
        <f>SUM(G84:G87)</f>
        <v>0</v>
      </c>
      <c r="H88" s="362">
        <f>SUM(H84:H87)</f>
        <v>0</v>
      </c>
      <c r="I88" s="9"/>
      <c r="J88" s="9"/>
      <c r="K88" s="9"/>
    </row>
    <row r="89" spans="1:11" ht="15.75" customHeight="1" thickTop="1" x14ac:dyDescent="0.2">
      <c r="F89" s="34"/>
      <c r="G89" s="34"/>
      <c r="H89" s="34"/>
      <c r="I89" s="67"/>
      <c r="J89" s="9"/>
      <c r="K89" s="9"/>
    </row>
    <row r="90" spans="1:11" ht="15.75" customHeight="1" x14ac:dyDescent="0.2">
      <c r="F90" s="34"/>
      <c r="G90" s="34"/>
      <c r="H90" s="34"/>
      <c r="I90" s="67"/>
      <c r="J90" s="9"/>
      <c r="K90" s="9"/>
    </row>
    <row r="91" spans="1:11" s="66" customFormat="1" ht="15.75" customHeight="1" x14ac:dyDescent="0.2">
      <c r="A91" s="278">
        <f>+A81+1</f>
        <v>10</v>
      </c>
      <c r="B91" s="266" t="s">
        <v>226</v>
      </c>
      <c r="C91" s="18"/>
      <c r="D91" s="68"/>
      <c r="E91" s="68"/>
      <c r="F91" s="223"/>
      <c r="G91" s="223"/>
      <c r="H91" s="223"/>
      <c r="I91" s="28"/>
    </row>
    <row r="92" spans="1:11" ht="45" customHeight="1" x14ac:dyDescent="0.2">
      <c r="B92" s="221"/>
      <c r="C92" s="28"/>
      <c r="D92" s="69" t="s">
        <v>51</v>
      </c>
      <c r="E92" s="73" t="s">
        <v>52</v>
      </c>
      <c r="F92" s="397" t="s">
        <v>53</v>
      </c>
      <c r="G92" s="397" t="s">
        <v>54</v>
      </c>
      <c r="H92" s="398" t="s">
        <v>72</v>
      </c>
      <c r="I92" s="399" t="s">
        <v>55</v>
      </c>
    </row>
    <row r="93" spans="1:11" ht="15.75" customHeight="1" x14ac:dyDescent="0.2">
      <c r="B93" s="58">
        <f>+F71</f>
        <v>2017</v>
      </c>
      <c r="D93" s="73" t="s">
        <v>63</v>
      </c>
      <c r="E93" s="73" t="s">
        <v>63</v>
      </c>
      <c r="F93" s="73" t="s">
        <v>63</v>
      </c>
      <c r="G93" s="73" t="s">
        <v>63</v>
      </c>
      <c r="H93" s="73" t="s">
        <v>63</v>
      </c>
      <c r="I93" s="73" t="s">
        <v>63</v>
      </c>
    </row>
    <row r="94" spans="1:11" ht="15.75" customHeight="1" x14ac:dyDescent="0.2">
      <c r="B94" s="263" t="s">
        <v>118</v>
      </c>
      <c r="D94" s="400">
        <f>+I110</f>
        <v>130650.83000000002</v>
      </c>
      <c r="E94" s="401">
        <v>2004</v>
      </c>
      <c r="F94" s="292">
        <v>0</v>
      </c>
      <c r="G94" s="292">
        <v>0</v>
      </c>
      <c r="H94" s="257">
        <v>-19895</v>
      </c>
      <c r="I94" s="400">
        <f>+D94+E94+F94+H94</f>
        <v>112759.83000000002</v>
      </c>
    </row>
    <row r="95" spans="1:11" s="66" customFormat="1" ht="15.75" customHeight="1" x14ac:dyDescent="0.2">
      <c r="A95" s="281"/>
      <c r="B95" s="221" t="s">
        <v>94</v>
      </c>
      <c r="C95" s="8"/>
      <c r="D95" s="400">
        <f>+I111</f>
        <v>9741.0499999999993</v>
      </c>
      <c r="E95" s="401">
        <v>39449</v>
      </c>
      <c r="F95" s="292">
        <v>0</v>
      </c>
      <c r="G95" s="292">
        <v>0</v>
      </c>
      <c r="H95" s="414">
        <v>-4406</v>
      </c>
      <c r="I95" s="400">
        <f>+D95+E95+F95+H95</f>
        <v>44784.05</v>
      </c>
    </row>
    <row r="96" spans="1:11" ht="15.75" customHeight="1" x14ac:dyDescent="0.2">
      <c r="A96" s="279"/>
      <c r="C96" s="28"/>
      <c r="D96" s="28"/>
      <c r="E96" s="402"/>
      <c r="F96" s="257"/>
      <c r="G96" s="257"/>
      <c r="H96" s="257"/>
      <c r="I96" s="28"/>
    </row>
    <row r="97" spans="1:16" ht="15.75" customHeight="1" thickBot="1" x14ac:dyDescent="0.25">
      <c r="B97" s="221"/>
      <c r="C97" s="28"/>
      <c r="D97" s="403">
        <f t="shared" ref="D97:I97" si="0">SUM(D94:D96)</f>
        <v>140391.88</v>
      </c>
      <c r="E97" s="403">
        <f t="shared" si="0"/>
        <v>41453</v>
      </c>
      <c r="F97" s="403">
        <f t="shared" si="0"/>
        <v>0</v>
      </c>
      <c r="G97" s="403">
        <f t="shared" si="0"/>
        <v>0</v>
      </c>
      <c r="H97" s="458">
        <f t="shared" si="0"/>
        <v>-24301</v>
      </c>
      <c r="I97" s="403">
        <f t="shared" si="0"/>
        <v>157543.88</v>
      </c>
      <c r="K97" s="70"/>
      <c r="L97" s="70"/>
    </row>
    <row r="98" spans="1:16" ht="15.75" customHeight="1" thickTop="1" x14ac:dyDescent="0.2">
      <c r="B98" s="63"/>
      <c r="C98" s="63"/>
      <c r="D98" s="63"/>
      <c r="E98" s="63"/>
      <c r="F98" s="63"/>
      <c r="G98" s="35"/>
      <c r="H98" s="56"/>
      <c r="I98" s="8"/>
    </row>
    <row r="99" spans="1:16" ht="15.75" customHeight="1" x14ac:dyDescent="0.2">
      <c r="B99" s="404">
        <v>2017</v>
      </c>
      <c r="C99" s="20"/>
      <c r="D99" s="20"/>
      <c r="E99" s="20"/>
      <c r="F99" s="20"/>
      <c r="G99" s="230"/>
      <c r="H99" s="230"/>
      <c r="I99" s="12"/>
    </row>
    <row r="100" spans="1:16" s="44" customFormat="1" ht="15.75" customHeight="1" x14ac:dyDescent="0.2">
      <c r="A100" s="281"/>
      <c r="B100" s="405"/>
      <c r="C100" s="20"/>
      <c r="D100" s="20"/>
      <c r="E100" s="20"/>
      <c r="F100" s="257"/>
      <c r="G100" s="257"/>
      <c r="H100" s="257"/>
      <c r="I100" s="20"/>
    </row>
    <row r="101" spans="1:16" s="44" customFormat="1" ht="33.75" customHeight="1" x14ac:dyDescent="0.2">
      <c r="A101" s="281"/>
      <c r="B101" s="406"/>
      <c r="C101" s="20"/>
      <c r="D101" s="20"/>
      <c r="E101" s="20"/>
      <c r="F101" s="257"/>
      <c r="G101" s="398" t="s">
        <v>56</v>
      </c>
      <c r="H101" s="398" t="s">
        <v>57</v>
      </c>
      <c r="I101" s="407" t="s">
        <v>58</v>
      </c>
      <c r="P101" s="72" t="s">
        <v>167</v>
      </c>
    </row>
    <row r="102" spans="1:16" s="100" customFormat="1" ht="15.75" customHeight="1" x14ac:dyDescent="0.25">
      <c r="A102" s="281"/>
      <c r="B102" s="405"/>
      <c r="C102" s="20"/>
      <c r="D102" s="20"/>
      <c r="E102" s="20"/>
      <c r="F102" s="257"/>
      <c r="G102" s="408" t="s">
        <v>63</v>
      </c>
      <c r="H102" s="408" t="s">
        <v>63</v>
      </c>
      <c r="I102" s="408" t="s">
        <v>63</v>
      </c>
    </row>
    <row r="103" spans="1:16" customFormat="1" ht="15.75" customHeight="1" x14ac:dyDescent="0.2">
      <c r="A103" s="409"/>
      <c r="B103" s="263" t="s">
        <v>118</v>
      </c>
      <c r="C103" s="402"/>
      <c r="D103" s="402"/>
      <c r="E103" s="402"/>
      <c r="F103" s="71"/>
      <c r="G103" s="257">
        <v>221406</v>
      </c>
      <c r="H103" s="257">
        <v>-68856</v>
      </c>
      <c r="I103" s="401">
        <f>+I94</f>
        <v>112759.83000000002</v>
      </c>
    </row>
    <row r="104" spans="1:16" customFormat="1" ht="15.75" customHeight="1" x14ac:dyDescent="0.2">
      <c r="A104" s="409"/>
      <c r="B104" s="221" t="s">
        <v>94</v>
      </c>
      <c r="C104" s="402"/>
      <c r="D104" s="402"/>
      <c r="E104" s="12"/>
      <c r="F104" s="71"/>
      <c r="G104" s="257">
        <v>59583</v>
      </c>
      <c r="H104" s="257">
        <v>-5987</v>
      </c>
      <c r="I104" s="401">
        <f>+I95</f>
        <v>44784.05</v>
      </c>
      <c r="J104" s="7"/>
    </row>
    <row r="105" spans="1:16" customFormat="1" ht="15.75" customHeight="1" x14ac:dyDescent="0.25">
      <c r="A105" s="285"/>
      <c r="B105" s="411"/>
      <c r="C105" s="410"/>
      <c r="D105" s="410"/>
      <c r="E105" s="410"/>
      <c r="F105" s="412"/>
      <c r="G105" s="412"/>
      <c r="H105" s="412"/>
      <c r="I105" s="440"/>
      <c r="J105" s="7"/>
    </row>
    <row r="106" spans="1:16" s="100" customFormat="1" ht="15.75" customHeight="1" thickBot="1" x14ac:dyDescent="0.3">
      <c r="A106" s="282"/>
      <c r="B106" s="221"/>
      <c r="C106" s="30"/>
      <c r="D106" s="30"/>
      <c r="E106" s="30"/>
      <c r="F106" s="250"/>
      <c r="G106" s="441">
        <f>SUM(G103:G105)</f>
        <v>280989</v>
      </c>
      <c r="H106" s="441">
        <f>SUM(H103:H105)</f>
        <v>-74843</v>
      </c>
      <c r="I106" s="441">
        <f>SUM(I103:I105)</f>
        <v>157543.88</v>
      </c>
    </row>
    <row r="107" spans="1:16" ht="15.75" customHeight="1" thickTop="1" x14ac:dyDescent="0.2">
      <c r="A107" s="282"/>
      <c r="B107" s="413"/>
      <c r="C107" s="30"/>
      <c r="D107" s="30"/>
      <c r="E107" s="30"/>
      <c r="F107" s="250"/>
      <c r="G107" s="414"/>
      <c r="H107" s="414"/>
      <c r="I107" s="20"/>
    </row>
    <row r="108" spans="1:16" ht="32.25" customHeight="1" x14ac:dyDescent="0.2">
      <c r="B108" s="221"/>
      <c r="C108" s="28"/>
      <c r="D108" s="69" t="s">
        <v>51</v>
      </c>
      <c r="E108" s="73" t="s">
        <v>52</v>
      </c>
      <c r="F108" s="397" t="s">
        <v>53</v>
      </c>
      <c r="G108" s="397" t="s">
        <v>54</v>
      </c>
      <c r="H108" s="398" t="s">
        <v>72</v>
      </c>
      <c r="I108" s="399" t="s">
        <v>55</v>
      </c>
    </row>
    <row r="109" spans="1:16" ht="15.75" customHeight="1" x14ac:dyDescent="0.2">
      <c r="B109" s="58">
        <v>2016</v>
      </c>
      <c r="D109" s="73" t="s">
        <v>63</v>
      </c>
      <c r="E109" s="73" t="s">
        <v>63</v>
      </c>
      <c r="F109" s="73" t="s">
        <v>63</v>
      </c>
      <c r="G109" s="73" t="s">
        <v>63</v>
      </c>
      <c r="H109" s="73" t="s">
        <v>63</v>
      </c>
      <c r="I109" s="73" t="s">
        <v>63</v>
      </c>
    </row>
    <row r="110" spans="1:16" ht="15.75" customHeight="1" x14ac:dyDescent="0.2">
      <c r="B110" s="263" t="s">
        <v>118</v>
      </c>
      <c r="D110" s="400">
        <v>145577</v>
      </c>
      <c r="E110" s="401">
        <v>5706.7</v>
      </c>
      <c r="F110" s="414">
        <v>-344</v>
      </c>
      <c r="G110" s="292"/>
      <c r="H110" s="414">
        <v>-20289</v>
      </c>
      <c r="I110" s="400">
        <v>130650.83000000002</v>
      </c>
    </row>
    <row r="111" spans="1:16" ht="15.75" customHeight="1" x14ac:dyDescent="0.2">
      <c r="B111" s="221" t="s">
        <v>94</v>
      </c>
      <c r="D111" s="400">
        <v>9598</v>
      </c>
      <c r="E111" s="401">
        <v>2916.96</v>
      </c>
      <c r="F111" s="292">
        <v>0</v>
      </c>
      <c r="G111" s="292"/>
      <c r="H111" s="414">
        <v>-2774</v>
      </c>
      <c r="I111" s="400">
        <v>9741.0499999999993</v>
      </c>
    </row>
    <row r="112" spans="1:16" ht="15.75" customHeight="1" x14ac:dyDescent="0.2">
      <c r="C112" s="28"/>
      <c r="D112" s="28"/>
      <c r="E112" s="402"/>
      <c r="F112" s="257"/>
      <c r="G112" s="257"/>
      <c r="H112" s="257"/>
      <c r="I112" s="28"/>
    </row>
    <row r="113" spans="1:9" ht="15.75" customHeight="1" thickBot="1" x14ac:dyDescent="0.25">
      <c r="B113" s="221"/>
      <c r="C113" s="28"/>
      <c r="D113" s="403">
        <f t="shared" ref="D113:I113" si="1">SUM(D110:D112)</f>
        <v>155175</v>
      </c>
      <c r="E113" s="403">
        <f t="shared" si="1"/>
        <v>8623.66</v>
      </c>
      <c r="F113" s="458">
        <f t="shared" si="1"/>
        <v>-344</v>
      </c>
      <c r="G113" s="403">
        <f t="shared" si="1"/>
        <v>0</v>
      </c>
      <c r="H113" s="458">
        <f t="shared" si="1"/>
        <v>-23063</v>
      </c>
      <c r="I113" s="403">
        <f t="shared" si="1"/>
        <v>140391.88</v>
      </c>
    </row>
    <row r="114" spans="1:9" ht="15.75" customHeight="1" thickTop="1" x14ac:dyDescent="0.2">
      <c r="B114" s="63"/>
      <c r="C114" s="63"/>
      <c r="D114" s="63"/>
      <c r="E114" s="63"/>
      <c r="F114" s="63"/>
      <c r="G114" s="35"/>
      <c r="H114" s="56"/>
      <c r="I114" s="8"/>
    </row>
    <row r="115" spans="1:9" ht="15.75" customHeight="1" x14ac:dyDescent="0.2">
      <c r="B115" s="404">
        <f>+B109</f>
        <v>2016</v>
      </c>
      <c r="C115" s="20"/>
      <c r="D115" s="20"/>
      <c r="E115" s="20"/>
      <c r="F115" s="230"/>
      <c r="G115" s="230"/>
      <c r="H115" s="230"/>
      <c r="I115" s="12"/>
    </row>
    <row r="116" spans="1:9" ht="15.75" customHeight="1" x14ac:dyDescent="0.2">
      <c r="B116" s="405"/>
      <c r="C116" s="20"/>
      <c r="D116" s="20"/>
      <c r="E116" s="20"/>
      <c r="F116" s="257"/>
      <c r="G116" s="257"/>
      <c r="H116" s="257"/>
      <c r="I116" s="20"/>
    </row>
    <row r="117" spans="1:9" ht="28.5" customHeight="1" x14ac:dyDescent="0.2">
      <c r="B117" s="406"/>
      <c r="C117" s="20"/>
      <c r="D117" s="20"/>
      <c r="E117" s="20"/>
      <c r="F117" s="257"/>
      <c r="G117" s="398" t="s">
        <v>56</v>
      </c>
      <c r="H117" s="398" t="s">
        <v>57</v>
      </c>
      <c r="I117" s="407" t="s">
        <v>58</v>
      </c>
    </row>
    <row r="118" spans="1:9" ht="15.75" customHeight="1" x14ac:dyDescent="0.2">
      <c r="B118" s="405"/>
      <c r="C118" s="20"/>
      <c r="D118" s="20"/>
      <c r="E118" s="20"/>
      <c r="F118" s="257"/>
      <c r="G118" s="408" t="s">
        <v>63</v>
      </c>
      <c r="H118" s="408" t="s">
        <v>63</v>
      </c>
      <c r="I118" s="408" t="s">
        <v>63</v>
      </c>
    </row>
    <row r="119" spans="1:9" ht="15.75" customHeight="1" x14ac:dyDescent="0.2">
      <c r="B119" s="263" t="s">
        <v>118</v>
      </c>
      <c r="C119" s="402"/>
      <c r="D119" s="402"/>
      <c r="E119" s="402"/>
      <c r="F119" s="71"/>
      <c r="G119" s="291">
        <v>223069.7</v>
      </c>
      <c r="H119" s="414">
        <v>-92419</v>
      </c>
      <c r="I119" s="401">
        <v>130650.83000000002</v>
      </c>
    </row>
    <row r="120" spans="1:9" ht="15.75" customHeight="1" x14ac:dyDescent="0.2">
      <c r="B120" s="221" t="s">
        <v>94</v>
      </c>
      <c r="C120" s="402"/>
      <c r="D120" s="402"/>
      <c r="E120" s="12"/>
      <c r="F120" s="71"/>
      <c r="G120" s="291">
        <v>26412.959999999999</v>
      </c>
      <c r="H120" s="414">
        <v>-16672</v>
      </c>
      <c r="I120" s="401">
        <v>9741.0499999999993</v>
      </c>
    </row>
    <row r="121" spans="1:9" ht="15.75" customHeight="1" x14ac:dyDescent="0.25">
      <c r="B121" s="446"/>
      <c r="C121" s="447"/>
      <c r="D121" s="447"/>
      <c r="E121" s="447"/>
      <c r="F121" s="412"/>
      <c r="G121" s="415"/>
      <c r="H121" s="415"/>
      <c r="I121" s="442"/>
    </row>
    <row r="122" spans="1:9" ht="15.75" customHeight="1" thickBot="1" x14ac:dyDescent="0.25">
      <c r="B122" s="221"/>
      <c r="C122" s="402"/>
      <c r="D122" s="402"/>
      <c r="E122" s="402"/>
      <c r="F122" s="250"/>
      <c r="G122" s="443">
        <f>SUM(G119:G121)</f>
        <v>249482.66</v>
      </c>
      <c r="H122" s="458">
        <f>SUM(H119:H121)</f>
        <v>-109091</v>
      </c>
      <c r="I122" s="443">
        <f>SUM(I119:I121)</f>
        <v>140391.88</v>
      </c>
    </row>
    <row r="123" spans="1:9" ht="15.75" customHeight="1" thickTop="1" x14ac:dyDescent="0.2">
      <c r="B123" s="405"/>
      <c r="C123" s="402"/>
      <c r="D123" s="402"/>
      <c r="E123" s="402"/>
      <c r="F123" s="250"/>
      <c r="G123" s="414"/>
      <c r="H123" s="414"/>
      <c r="I123" s="20"/>
    </row>
    <row r="124" spans="1:9" ht="15.75" customHeight="1" x14ac:dyDescent="0.25">
      <c r="A124" s="278">
        <f>A91+1</f>
        <v>11</v>
      </c>
      <c r="B124" s="270" t="s">
        <v>213</v>
      </c>
      <c r="E124" s="12"/>
      <c r="F124" s="34"/>
      <c r="G124" s="35"/>
      <c r="H124" s="35"/>
      <c r="I124" s="8"/>
    </row>
    <row r="125" spans="1:9" ht="15.75" customHeight="1" x14ac:dyDescent="0.2">
      <c r="B125" s="39"/>
      <c r="C125" s="11"/>
      <c r="D125" s="11"/>
      <c r="F125" s="223">
        <f>'Comprehensive Income'!$C$5</f>
        <v>2017</v>
      </c>
      <c r="G125" s="223">
        <f>'Comprehensive Income'!$D$5</f>
        <v>2017</v>
      </c>
      <c r="H125" s="223">
        <f>'Comprehensive Income'!$E$5</f>
        <v>2016</v>
      </c>
      <c r="I125" s="8"/>
    </row>
    <row r="126" spans="1:9" ht="15.75" customHeight="1" x14ac:dyDescent="0.2">
      <c r="B126" s="39"/>
      <c r="C126" s="11"/>
      <c r="D126" s="11"/>
      <c r="F126" s="227" t="s">
        <v>64</v>
      </c>
      <c r="G126" s="224" t="s">
        <v>65</v>
      </c>
      <c r="H126" s="224" t="s">
        <v>64</v>
      </c>
      <c r="I126" s="9"/>
    </row>
    <row r="127" spans="1:9" ht="15.75" customHeight="1" x14ac:dyDescent="0.2">
      <c r="B127" s="39"/>
      <c r="C127" s="11"/>
      <c r="D127" s="11"/>
      <c r="F127" s="227"/>
      <c r="G127" s="251" t="s">
        <v>17</v>
      </c>
      <c r="H127" s="224"/>
      <c r="I127" s="9"/>
    </row>
    <row r="128" spans="1:9" ht="15.75" customHeight="1" x14ac:dyDescent="0.2">
      <c r="B128" s="111"/>
      <c r="C128" s="28"/>
      <c r="D128" s="28"/>
      <c r="F128" s="227" t="s">
        <v>63</v>
      </c>
      <c r="G128" s="224" t="s">
        <v>63</v>
      </c>
      <c r="H128" s="224" t="s">
        <v>63</v>
      </c>
      <c r="I128" s="8"/>
    </row>
    <row r="129" spans="1:13" ht="15.75" customHeight="1" x14ac:dyDescent="0.2">
      <c r="A129" s="280"/>
      <c r="B129" s="263" t="s">
        <v>78</v>
      </c>
      <c r="F129" s="105">
        <v>4907</v>
      </c>
      <c r="G129" s="105">
        <v>4543</v>
      </c>
      <c r="H129" s="105">
        <v>5608</v>
      </c>
      <c r="I129" s="9"/>
    </row>
    <row r="130" spans="1:13" ht="15.75" hidden="1" customHeight="1" x14ac:dyDescent="0.2">
      <c r="A130" s="280"/>
      <c r="B130" s="263" t="s">
        <v>100</v>
      </c>
      <c r="F130" s="105">
        <v>0</v>
      </c>
      <c r="G130" s="106">
        <f>+H130</f>
        <v>0</v>
      </c>
      <c r="H130" s="107">
        <v>0</v>
      </c>
      <c r="I130" s="8"/>
    </row>
    <row r="131" spans="1:13" ht="15.75" customHeight="1" thickBot="1" x14ac:dyDescent="0.25">
      <c r="F131" s="417">
        <f>SUM(F129:F130)</f>
        <v>4907</v>
      </c>
      <c r="G131" s="416">
        <f>SUM(G129:G130)</f>
        <v>4543</v>
      </c>
      <c r="H131" s="416">
        <f>SUM(H129:H130)</f>
        <v>5608</v>
      </c>
      <c r="I131" s="8"/>
    </row>
    <row r="132" spans="1:13" customFormat="1" ht="15.75" customHeight="1" thickTop="1" x14ac:dyDescent="0.2">
      <c r="A132" s="282"/>
      <c r="B132" s="262" t="s">
        <v>144</v>
      </c>
      <c r="C132" s="11"/>
      <c r="D132" s="11"/>
      <c r="E132" s="7"/>
      <c r="F132" s="34"/>
      <c r="G132" s="34"/>
      <c r="H132" s="34"/>
      <c r="I132" s="20"/>
      <c r="J132" s="21"/>
      <c r="K132" s="21"/>
      <c r="L132" s="21"/>
      <c r="M132" s="21"/>
    </row>
    <row r="133" spans="1:13" customFormat="1" ht="15.75" customHeight="1" x14ac:dyDescent="0.2">
      <c r="A133" s="282"/>
      <c r="B133" s="271"/>
      <c r="C133" s="8"/>
      <c r="D133" s="8"/>
      <c r="F133" s="34"/>
      <c r="G133" s="34"/>
      <c r="H133" s="34"/>
      <c r="I133" s="20"/>
      <c r="J133" s="21"/>
      <c r="K133" s="21"/>
      <c r="L133" s="21"/>
      <c r="M133" s="21"/>
    </row>
    <row r="134" spans="1:13" ht="15.75" customHeight="1" x14ac:dyDescent="0.2">
      <c r="E134" s="12"/>
      <c r="F134" s="34"/>
      <c r="G134" s="34"/>
      <c r="H134" s="35"/>
      <c r="I134" s="8"/>
    </row>
    <row r="135" spans="1:13" ht="15.75" customHeight="1" x14ac:dyDescent="0.2">
      <c r="B135" s="269"/>
      <c r="E135" s="12"/>
      <c r="F135" s="35"/>
      <c r="G135" s="34"/>
      <c r="H135" s="35"/>
      <c r="I135" s="8"/>
    </row>
    <row r="136" spans="1:13" s="7" customFormat="1" ht="15.75" hidden="1" customHeight="1" x14ac:dyDescent="0.25">
      <c r="A136" s="278" t="e">
        <f>#REF!+1</f>
        <v>#REF!</v>
      </c>
      <c r="B136" s="270" t="s">
        <v>227</v>
      </c>
      <c r="C136" s="8"/>
      <c r="D136" s="8"/>
      <c r="E136" s="8"/>
      <c r="F136" s="228"/>
      <c r="G136" s="35"/>
      <c r="H136" s="35"/>
      <c r="I136" s="82"/>
      <c r="J136" s="93" t="s">
        <v>220</v>
      </c>
      <c r="K136" s="50"/>
      <c r="L136" s="50"/>
      <c r="M136" s="50"/>
    </row>
    <row r="137" spans="1:13" s="7" customFormat="1" ht="15.75" hidden="1" customHeight="1" x14ac:dyDescent="0.2">
      <c r="A137" s="286"/>
      <c r="B137" s="111"/>
      <c r="C137" s="8"/>
      <c r="D137" s="8"/>
      <c r="E137" s="8"/>
      <c r="F137" s="228"/>
      <c r="G137" s="35"/>
      <c r="H137" s="35"/>
      <c r="I137" s="57"/>
      <c r="J137" s="50" t="s">
        <v>223</v>
      </c>
      <c r="K137" s="50"/>
      <c r="L137" s="50"/>
      <c r="M137" s="50"/>
    </row>
    <row r="138" spans="1:13" ht="15.75" hidden="1" customHeight="1" x14ac:dyDescent="0.2">
      <c r="B138" s="594" t="s">
        <v>128</v>
      </c>
      <c r="C138" s="594"/>
      <c r="D138" s="594"/>
      <c r="E138" s="594"/>
      <c r="F138" s="594"/>
      <c r="G138" s="594"/>
      <c r="H138" s="594"/>
      <c r="I138" s="8"/>
    </row>
    <row r="139" spans="1:13" ht="15.75" hidden="1" customHeight="1" x14ac:dyDescent="0.2">
      <c r="B139" s="431"/>
      <c r="C139" s="431"/>
      <c r="D139" s="431"/>
      <c r="E139" s="431"/>
      <c r="F139" s="235"/>
      <c r="G139" s="235"/>
      <c r="H139" s="235"/>
      <c r="I139" s="8"/>
    </row>
    <row r="140" spans="1:13" ht="15.75" hidden="1" customHeight="1" x14ac:dyDescent="0.2">
      <c r="B140" s="111"/>
      <c r="F140" s="223">
        <f>'Comprehensive Income'!$C$5</f>
        <v>2017</v>
      </c>
      <c r="G140" s="223">
        <f>'Comprehensive Income'!$E$5</f>
        <v>2016</v>
      </c>
      <c r="H140" s="35"/>
      <c r="I140" s="8"/>
    </row>
    <row r="141" spans="1:13" ht="15.75" hidden="1" customHeight="1" x14ac:dyDescent="0.2">
      <c r="B141" s="111"/>
      <c r="F141" s="227" t="s">
        <v>64</v>
      </c>
      <c r="G141" s="224" t="s">
        <v>64</v>
      </c>
      <c r="H141" s="35"/>
      <c r="I141" s="8"/>
    </row>
    <row r="142" spans="1:13" ht="15.75" hidden="1" customHeight="1" x14ac:dyDescent="0.2">
      <c r="B142" s="111"/>
      <c r="F142" s="227" t="s">
        <v>63</v>
      </c>
      <c r="G142" s="227" t="s">
        <v>63</v>
      </c>
      <c r="H142" s="35"/>
      <c r="I142" s="8"/>
    </row>
    <row r="143" spans="1:13" ht="15.75" hidden="1" customHeight="1" x14ac:dyDescent="0.2">
      <c r="B143" s="111" t="s">
        <v>122</v>
      </c>
      <c r="F143" s="105" t="e">
        <f>+G146</f>
        <v>#VALUE!</v>
      </c>
      <c r="G143" s="107"/>
      <c r="H143" s="107"/>
      <c r="I143" s="8"/>
      <c r="J143" s="11" t="s">
        <v>224</v>
      </c>
    </row>
    <row r="144" spans="1:13" ht="15.75" hidden="1" customHeight="1" x14ac:dyDescent="0.2">
      <c r="B144" s="111" t="s">
        <v>123</v>
      </c>
      <c r="F144" s="105" t="s">
        <v>256</v>
      </c>
      <c r="G144" s="107" t="s">
        <v>256</v>
      </c>
      <c r="H144" s="35"/>
      <c r="I144" s="8"/>
      <c r="J144" s="215"/>
    </row>
    <row r="145" spans="1:12" ht="15.75" hidden="1" customHeight="1" x14ac:dyDescent="0.2">
      <c r="B145" s="111" t="s">
        <v>124</v>
      </c>
      <c r="F145" s="105" t="e">
        <v>#VALUE!</v>
      </c>
      <c r="G145" s="107" t="e">
        <v>#VALUE!</v>
      </c>
      <c r="H145" s="35"/>
      <c r="I145" s="8"/>
      <c r="J145" s="209"/>
      <c r="K145" s="209"/>
      <c r="L145" s="209"/>
    </row>
    <row r="146" spans="1:12" ht="15.75" hidden="1" customHeight="1" thickBot="1" x14ac:dyDescent="0.25">
      <c r="B146" s="111" t="s">
        <v>125</v>
      </c>
      <c r="F146" s="108" t="e">
        <f>SUM(F143:F145)</f>
        <v>#VALUE!</v>
      </c>
      <c r="G146" s="108" t="e">
        <f>SUM(G143:G145)</f>
        <v>#VALUE!</v>
      </c>
      <c r="H146" s="35"/>
      <c r="I146" s="8"/>
    </row>
    <row r="147" spans="1:12" ht="15.75" hidden="1" customHeight="1" x14ac:dyDescent="0.2">
      <c r="B147" s="111"/>
      <c r="F147" s="228"/>
      <c r="G147" s="35"/>
      <c r="H147" s="35"/>
      <c r="I147" s="8"/>
    </row>
    <row r="148" spans="1:12" s="44" customFormat="1" ht="15.75" hidden="1" customHeight="1" x14ac:dyDescent="0.2">
      <c r="A148" s="283"/>
      <c r="B148" s="110"/>
      <c r="C148" s="111"/>
      <c r="D148" s="111"/>
      <c r="E148" s="111"/>
      <c r="F148" s="236"/>
      <c r="G148" s="236"/>
      <c r="H148" s="236"/>
    </row>
    <row r="149" spans="1:12" s="44" customFormat="1" ht="15.75" hidden="1" customHeight="1" x14ac:dyDescent="0.2">
      <c r="A149" s="283"/>
      <c r="B149" s="263"/>
      <c r="C149" s="8"/>
      <c r="D149" s="8"/>
      <c r="E149" s="8"/>
      <c r="F149" s="228"/>
      <c r="G149" s="35"/>
      <c r="H149" s="35"/>
    </row>
    <row r="150" spans="1:12" s="44" customFormat="1" ht="15.75" customHeight="1" x14ac:dyDescent="0.2">
      <c r="A150" s="278">
        <f>+A124+1</f>
        <v>12</v>
      </c>
      <c r="B150" s="266" t="s">
        <v>228</v>
      </c>
      <c r="C150" s="18"/>
      <c r="D150" s="28"/>
      <c r="E150" s="28"/>
      <c r="F150" s="225"/>
      <c r="G150" s="250"/>
      <c r="H150" s="250"/>
    </row>
    <row r="151" spans="1:12" s="44" customFormat="1" ht="15.75" customHeight="1" x14ac:dyDescent="0.2">
      <c r="A151" s="283"/>
      <c r="B151" s="221"/>
      <c r="C151" s="28"/>
      <c r="D151" s="28"/>
      <c r="E151" s="28"/>
      <c r="F151" s="225"/>
      <c r="G151" s="250"/>
      <c r="H151" s="250"/>
      <c r="K151" s="72"/>
    </row>
    <row r="152" spans="1:12" s="28" customFormat="1" ht="15.75" customHeight="1" x14ac:dyDescent="0.2">
      <c r="A152" s="279"/>
      <c r="B152" s="262"/>
      <c r="C152" s="95"/>
      <c r="D152" s="95"/>
      <c r="E152" s="95"/>
      <c r="F152" s="237"/>
      <c r="G152" s="237"/>
      <c r="H152" s="237"/>
      <c r="I152" s="96"/>
    </row>
    <row r="153" spans="1:12" s="28" customFormat="1" ht="15.75" customHeight="1" x14ac:dyDescent="0.2">
      <c r="A153" s="279"/>
      <c r="B153" s="262"/>
      <c r="C153" s="95"/>
      <c r="D153" s="95"/>
      <c r="E153" s="95"/>
      <c r="F153" s="237"/>
      <c r="G153" s="237"/>
      <c r="H153" s="237"/>
      <c r="I153" s="96"/>
    </row>
    <row r="154" spans="1:12" s="28" customFormat="1" ht="15.75" customHeight="1" x14ac:dyDescent="0.2">
      <c r="A154" s="279"/>
      <c r="B154" s="273"/>
      <c r="C154" s="95"/>
      <c r="D154" s="95"/>
      <c r="E154" s="95"/>
      <c r="F154" s="237"/>
      <c r="G154" s="237"/>
      <c r="H154" s="237"/>
      <c r="I154" s="96"/>
    </row>
    <row r="155" spans="1:12" s="28" customFormat="1" ht="15.75" customHeight="1" x14ac:dyDescent="0.2">
      <c r="A155" s="279"/>
      <c r="B155" s="435"/>
      <c r="C155" s="95"/>
      <c r="D155" s="95"/>
      <c r="E155" s="95"/>
      <c r="F155" s="237"/>
      <c r="G155" s="237"/>
      <c r="H155" s="237"/>
      <c r="I155" s="96"/>
    </row>
    <row r="156" spans="1:12" s="28" customFormat="1" ht="15.75" customHeight="1" x14ac:dyDescent="0.2">
      <c r="A156" s="279"/>
      <c r="B156" s="435"/>
      <c r="C156" s="95"/>
      <c r="D156" s="95"/>
      <c r="E156" s="95"/>
      <c r="F156" s="237"/>
      <c r="G156" s="237"/>
      <c r="H156" s="237"/>
      <c r="I156" s="96"/>
    </row>
    <row r="157" spans="1:12" s="28" customFormat="1" ht="39" customHeight="1" x14ac:dyDescent="0.2">
      <c r="A157" s="279"/>
      <c r="B157" s="601" t="s">
        <v>511</v>
      </c>
      <c r="C157" s="602"/>
      <c r="D157" s="602"/>
      <c r="E157" s="602"/>
      <c r="F157" s="602"/>
      <c r="G157" s="602"/>
      <c r="H157" s="602"/>
      <c r="I157" s="602"/>
    </row>
    <row r="158" spans="1:12" s="28" customFormat="1" ht="33" customHeight="1" x14ac:dyDescent="0.2">
      <c r="A158" s="279"/>
      <c r="B158" s="601" t="s">
        <v>512</v>
      </c>
      <c r="C158" s="602"/>
      <c r="D158" s="602"/>
      <c r="E158" s="602"/>
      <c r="F158" s="602"/>
      <c r="G158" s="602"/>
      <c r="H158" s="602"/>
      <c r="I158" s="96"/>
    </row>
    <row r="159" spans="1:12" s="28" customFormat="1" ht="15.75" customHeight="1" x14ac:dyDescent="0.2">
      <c r="A159" s="279"/>
      <c r="B159" s="436"/>
      <c r="C159" s="95"/>
      <c r="D159" s="95"/>
      <c r="E159" s="95"/>
      <c r="F159" s="237"/>
      <c r="G159" s="237"/>
      <c r="H159" s="237"/>
      <c r="I159" s="96"/>
    </row>
    <row r="160" spans="1:12" ht="34.5" hidden="1" customHeight="1" x14ac:dyDescent="0.2">
      <c r="B160" s="272"/>
      <c r="C160" s="433"/>
      <c r="D160" s="433"/>
      <c r="E160" s="433"/>
      <c r="F160" s="232"/>
      <c r="G160" s="232"/>
      <c r="H160" s="232"/>
      <c r="I160" s="8"/>
    </row>
    <row r="161" spans="1:9" ht="15.75" hidden="1" customHeight="1" x14ac:dyDescent="0.2">
      <c r="A161" s="278">
        <f>A150+1</f>
        <v>13</v>
      </c>
      <c r="B161" s="266" t="s">
        <v>229</v>
      </c>
      <c r="C161" s="18"/>
      <c r="D161" s="18"/>
      <c r="E161" s="18"/>
      <c r="F161" s="231"/>
      <c r="G161" s="222"/>
      <c r="H161" s="258"/>
      <c r="I161" s="8"/>
    </row>
    <row r="162" spans="1:9" ht="15.75" hidden="1" customHeight="1" x14ac:dyDescent="0.2">
      <c r="B162" s="266"/>
      <c r="C162" s="18"/>
      <c r="D162" s="18"/>
      <c r="E162" s="18"/>
      <c r="F162" s="231"/>
      <c r="G162" s="222"/>
      <c r="H162" s="35"/>
      <c r="I162" s="8"/>
    </row>
    <row r="163" spans="1:9" ht="15.75" hidden="1" customHeight="1" x14ac:dyDescent="0.2">
      <c r="B163" s="274" t="s">
        <v>109</v>
      </c>
      <c r="C163" s="18"/>
      <c r="D163" s="18"/>
      <c r="E163" s="18"/>
      <c r="F163" s="231"/>
      <c r="G163" s="222"/>
      <c r="H163" s="35"/>
      <c r="I163" s="8"/>
    </row>
    <row r="164" spans="1:9" s="66" customFormat="1" ht="15.75" hidden="1" customHeight="1" x14ac:dyDescent="0.2">
      <c r="A164" s="284"/>
      <c r="B164" s="598" t="s">
        <v>110</v>
      </c>
      <c r="C164" s="599"/>
      <c r="D164" s="599"/>
      <c r="E164" s="599"/>
      <c r="F164" s="599"/>
      <c r="G164" s="599"/>
      <c r="H164" s="228"/>
    </row>
    <row r="165" spans="1:9" s="66" customFormat="1" ht="15.75" hidden="1" customHeight="1" x14ac:dyDescent="0.2">
      <c r="A165" s="284"/>
      <c r="B165" s="599"/>
      <c r="C165" s="599"/>
      <c r="D165" s="599"/>
      <c r="E165" s="599"/>
      <c r="F165" s="599"/>
      <c r="G165" s="599"/>
      <c r="H165" s="228"/>
    </row>
    <row r="166" spans="1:9" ht="15.75" hidden="1" customHeight="1" x14ac:dyDescent="0.2">
      <c r="B166" s="265"/>
      <c r="C166" s="66"/>
      <c r="D166" s="66"/>
      <c r="E166" s="66"/>
      <c r="F166" s="223">
        <f>'Comprehensive Income'!$C$5</f>
        <v>2017</v>
      </c>
      <c r="G166" s="223">
        <f>'Comprehensive Income'!$E$5</f>
        <v>2016</v>
      </c>
      <c r="H166" s="250"/>
      <c r="I166" s="8"/>
    </row>
    <row r="167" spans="1:9" s="44" customFormat="1" ht="15.75" hidden="1" customHeight="1" x14ac:dyDescent="0.2">
      <c r="A167" s="283"/>
      <c r="B167" s="265"/>
      <c r="C167" s="66"/>
      <c r="D167" s="66"/>
      <c r="E167" s="66"/>
      <c r="F167" s="227" t="s">
        <v>64</v>
      </c>
      <c r="G167" s="224" t="s">
        <v>64</v>
      </c>
      <c r="H167" s="250"/>
    </row>
    <row r="168" spans="1:9" s="18" customFormat="1" ht="15.75" hidden="1" customHeight="1" x14ac:dyDescent="0.2">
      <c r="A168" s="278"/>
      <c r="B168" s="265"/>
      <c r="C168" s="66"/>
      <c r="D168" s="66"/>
      <c r="E168" s="66"/>
      <c r="F168" s="227" t="s">
        <v>63</v>
      </c>
      <c r="G168" s="224" t="s">
        <v>63</v>
      </c>
      <c r="H168" s="35"/>
    </row>
    <row r="169" spans="1:9" s="44" customFormat="1" ht="15.75" hidden="1" customHeight="1" x14ac:dyDescent="0.2">
      <c r="A169" s="283"/>
      <c r="B169" s="265" t="s">
        <v>111</v>
      </c>
      <c r="C169" s="66"/>
      <c r="D169" s="420"/>
      <c r="F169" s="239">
        <f>+F42</f>
        <v>0</v>
      </c>
      <c r="G169" s="241">
        <v>330</v>
      </c>
      <c r="H169" s="35"/>
    </row>
    <row r="170" spans="1:9" s="18" customFormat="1" ht="15.75" hidden="1" customHeight="1" x14ac:dyDescent="0.2">
      <c r="A170" s="278"/>
      <c r="B170" s="265" t="s">
        <v>112</v>
      </c>
      <c r="C170" s="66"/>
      <c r="D170" s="66"/>
      <c r="F170" s="240">
        <v>0</v>
      </c>
      <c r="G170" s="240">
        <v>0</v>
      </c>
      <c r="H170" s="35"/>
      <c r="I170" s="214"/>
    </row>
    <row r="171" spans="1:9" s="18" customFormat="1" ht="15.75" hidden="1" customHeight="1" x14ac:dyDescent="0.2">
      <c r="A171" s="278"/>
      <c r="B171" s="265"/>
      <c r="C171" s="66"/>
      <c r="D171" s="66"/>
      <c r="E171" s="44"/>
      <c r="F171" s="241">
        <f>SUM(F169:F170)</f>
        <v>0</v>
      </c>
      <c r="G171" s="241">
        <f>SUM(G169:G170)</f>
        <v>330</v>
      </c>
      <c r="H171" s="254"/>
    </row>
    <row r="172" spans="1:9" s="18" customFormat="1" ht="15.75" hidden="1" customHeight="1" x14ac:dyDescent="0.2">
      <c r="A172" s="278"/>
      <c r="B172" s="265"/>
      <c r="C172" s="66"/>
      <c r="D172" s="66"/>
      <c r="E172" s="44"/>
      <c r="F172" s="241"/>
      <c r="G172" s="241"/>
      <c r="H172" s="254"/>
    </row>
    <row r="173" spans="1:9" s="18" customFormat="1" ht="15.75" hidden="1" customHeight="1" x14ac:dyDescent="0.2">
      <c r="A173" s="278"/>
      <c r="B173" s="221" t="s">
        <v>505</v>
      </c>
      <c r="C173" s="66"/>
      <c r="D173" s="66"/>
      <c r="E173" s="44"/>
      <c r="F173" s="430">
        <v>0.03</v>
      </c>
      <c r="G173" s="430">
        <v>0.03</v>
      </c>
      <c r="H173" s="254"/>
    </row>
    <row r="174" spans="1:9" s="18" customFormat="1" ht="15.75" hidden="1" customHeight="1" x14ac:dyDescent="0.2">
      <c r="A174" s="278"/>
      <c r="B174" s="265"/>
      <c r="C174" s="66"/>
      <c r="D174" s="66"/>
      <c r="E174" s="76"/>
      <c r="F174" s="242"/>
      <c r="G174" s="242"/>
      <c r="H174" s="222"/>
    </row>
    <row r="175" spans="1:9" s="18" customFormat="1" ht="15.75" hidden="1" customHeight="1" x14ac:dyDescent="0.2">
      <c r="A175" s="278"/>
      <c r="B175" s="268" t="s">
        <v>513</v>
      </c>
      <c r="C175" s="77"/>
      <c r="D175" s="77"/>
      <c r="E175" s="78"/>
      <c r="F175" s="243"/>
      <c r="G175" s="243"/>
      <c r="H175" s="222"/>
    </row>
    <row r="176" spans="1:9" s="18" customFormat="1" ht="15.75" hidden="1" customHeight="1" x14ac:dyDescent="0.2">
      <c r="A176" s="278"/>
      <c r="B176" s="221" t="s">
        <v>514</v>
      </c>
      <c r="C176" s="77"/>
      <c r="D176" s="77"/>
      <c r="E176" s="78"/>
      <c r="F176" s="243"/>
      <c r="G176" s="243"/>
      <c r="H176" s="222"/>
    </row>
    <row r="177" spans="1:9" s="18" customFormat="1" ht="15.75" hidden="1" customHeight="1" x14ac:dyDescent="0.2">
      <c r="A177" s="278"/>
      <c r="B177" s="276"/>
      <c r="C177" s="77"/>
      <c r="D177" s="77"/>
      <c r="E177" s="78"/>
      <c r="F177" s="243"/>
      <c r="G177" s="243"/>
      <c r="H177" s="222"/>
    </row>
    <row r="178" spans="1:9" s="18" customFormat="1" ht="15.75" hidden="1" customHeight="1" x14ac:dyDescent="0.2">
      <c r="A178" s="278"/>
      <c r="B178" s="276"/>
      <c r="C178" s="77"/>
      <c r="D178" s="77"/>
      <c r="F178" s="223">
        <f>'Comprehensive Income'!$C$5</f>
        <v>2017</v>
      </c>
      <c r="G178" s="223">
        <f>'Comprehensive Income'!$E$5</f>
        <v>2016</v>
      </c>
      <c r="H178" s="222"/>
    </row>
    <row r="179" spans="1:9" s="18" customFormat="1" ht="15.75" hidden="1" customHeight="1" x14ac:dyDescent="0.2">
      <c r="A179" s="278"/>
      <c r="B179" s="265"/>
      <c r="C179" s="66"/>
      <c r="D179" s="66"/>
      <c r="F179" s="227" t="s">
        <v>64</v>
      </c>
      <c r="G179" s="224" t="s">
        <v>64</v>
      </c>
      <c r="H179" s="222"/>
    </row>
    <row r="180" spans="1:9" s="18" customFormat="1" ht="15.75" hidden="1" customHeight="1" x14ac:dyDescent="0.2">
      <c r="A180" s="278"/>
      <c r="B180" s="265" t="s">
        <v>117</v>
      </c>
      <c r="C180" s="66"/>
      <c r="D180" s="66"/>
      <c r="F180" s="244" t="s">
        <v>80</v>
      </c>
      <c r="G180" s="251" t="s">
        <v>80</v>
      </c>
      <c r="H180" s="222"/>
    </row>
    <row r="181" spans="1:9" s="18" customFormat="1" ht="15.75" hidden="1" customHeight="1" x14ac:dyDescent="0.2">
      <c r="A181" s="278"/>
      <c r="B181" s="265" t="s">
        <v>115</v>
      </c>
      <c r="D181" s="66"/>
      <c r="F181" s="241" t="s">
        <v>81</v>
      </c>
      <c r="G181" s="326">
        <v>0</v>
      </c>
      <c r="H181" s="222"/>
    </row>
    <row r="182" spans="1:9" s="18" customFormat="1" ht="15.75" hidden="1" customHeight="1" x14ac:dyDescent="0.2">
      <c r="A182" s="278"/>
      <c r="B182" s="277" t="s">
        <v>116</v>
      </c>
      <c r="D182" s="66"/>
      <c r="F182" s="241" t="s">
        <v>81</v>
      </c>
      <c r="G182" s="327" t="s">
        <v>81</v>
      </c>
      <c r="H182" s="222"/>
    </row>
    <row r="183" spans="1:9" s="18" customFormat="1" ht="15.75" hidden="1" customHeight="1" x14ac:dyDescent="0.2">
      <c r="A183" s="278"/>
      <c r="B183" s="277" t="s">
        <v>150</v>
      </c>
      <c r="D183" s="66"/>
      <c r="F183" s="241" t="s">
        <v>81</v>
      </c>
      <c r="G183" s="327" t="s">
        <v>81</v>
      </c>
      <c r="H183" s="222"/>
    </row>
    <row r="184" spans="1:9" s="18" customFormat="1" ht="15.75" hidden="1" customHeight="1" x14ac:dyDescent="0.2">
      <c r="A184" s="278"/>
      <c r="B184" s="265"/>
      <c r="C184" s="66"/>
      <c r="D184" s="66"/>
      <c r="E184" s="79"/>
      <c r="F184" s="234"/>
      <c r="G184" s="234"/>
      <c r="H184" s="222"/>
    </row>
    <row r="185" spans="1:9" s="18" customFormat="1" ht="15.75" hidden="1" customHeight="1" x14ac:dyDescent="0.2">
      <c r="A185" s="278"/>
      <c r="B185" s="265"/>
      <c r="C185" s="66"/>
      <c r="D185" s="66"/>
      <c r="E185" s="79"/>
      <c r="F185" s="234"/>
      <c r="G185" s="234"/>
      <c r="H185" s="222"/>
    </row>
    <row r="186" spans="1:9" s="18" customFormat="1" ht="15.75" hidden="1" customHeight="1" x14ac:dyDescent="0.2">
      <c r="A186" s="278"/>
      <c r="B186" s="275" t="s">
        <v>114</v>
      </c>
      <c r="C186" s="80"/>
      <c r="D186" s="80"/>
      <c r="E186" s="81"/>
      <c r="F186" s="245"/>
      <c r="G186" s="252"/>
      <c r="H186" s="222"/>
    </row>
    <row r="187" spans="1:9" s="18" customFormat="1" ht="15.75" hidden="1" customHeight="1" x14ac:dyDescent="0.2">
      <c r="A187" s="278"/>
      <c r="B187" s="221" t="s">
        <v>516</v>
      </c>
      <c r="C187" s="77"/>
      <c r="D187" s="77"/>
      <c r="F187" s="231"/>
      <c r="G187" s="231"/>
      <c r="H187" s="222"/>
    </row>
    <row r="188" spans="1:9" s="18" customFormat="1" ht="15.75" hidden="1" customHeight="1" x14ac:dyDescent="0.2">
      <c r="A188" s="278"/>
      <c r="B188" s="263"/>
      <c r="C188" s="8"/>
      <c r="D188" s="8"/>
      <c r="F188" s="231"/>
      <c r="G188" s="231"/>
      <c r="H188" s="222"/>
    </row>
    <row r="189" spans="1:9" s="18" customFormat="1" ht="15.75" hidden="1" customHeight="1" x14ac:dyDescent="0.2">
      <c r="A189" s="278"/>
      <c r="B189" s="263"/>
      <c r="C189" s="8"/>
      <c r="D189" s="8"/>
      <c r="F189" s="231"/>
      <c r="G189" s="231"/>
      <c r="H189" s="222"/>
      <c r="I189" s="75"/>
    </row>
    <row r="190" spans="1:9" s="18" customFormat="1" ht="15.75" hidden="1" customHeight="1" x14ac:dyDescent="0.2">
      <c r="A190" s="278"/>
      <c r="B190" s="263"/>
      <c r="C190" s="8"/>
      <c r="D190" s="8"/>
      <c r="F190" s="231"/>
      <c r="G190" s="231"/>
      <c r="H190" s="222"/>
    </row>
    <row r="191" spans="1:9" s="18" customFormat="1" ht="15.75" hidden="1" customHeight="1" x14ac:dyDescent="0.25">
      <c r="A191" s="278">
        <f>A161+1</f>
        <v>14</v>
      </c>
      <c r="B191" s="270" t="s">
        <v>230</v>
      </c>
      <c r="C191" s="11"/>
      <c r="D191" s="11"/>
      <c r="E191" s="82"/>
      <c r="F191" s="205"/>
      <c r="G191" s="205"/>
      <c r="H191" s="259"/>
    </row>
    <row r="192" spans="1:9" s="18" customFormat="1" ht="15.75" hidden="1" customHeight="1" x14ac:dyDescent="0.2">
      <c r="A192" s="278"/>
      <c r="B192" s="262"/>
      <c r="C192" s="11"/>
      <c r="D192" s="11"/>
      <c r="E192" s="82"/>
      <c r="F192" s="205"/>
      <c r="G192" s="205"/>
      <c r="H192" s="259"/>
    </row>
    <row r="193" spans="1:10" s="18" customFormat="1" ht="15.75" hidden="1" customHeight="1" x14ac:dyDescent="0.2">
      <c r="A193" s="278"/>
      <c r="B193" s="595" t="s">
        <v>127</v>
      </c>
      <c r="C193" s="600"/>
      <c r="D193" s="600"/>
      <c r="E193" s="600"/>
      <c r="F193" s="600"/>
      <c r="G193" s="600"/>
      <c r="H193" s="600"/>
    </row>
    <row r="194" spans="1:10" s="18" customFormat="1" ht="15.75" hidden="1" customHeight="1" x14ac:dyDescent="0.2">
      <c r="A194" s="278"/>
      <c r="B194" s="600"/>
      <c r="C194" s="600"/>
      <c r="D194" s="600"/>
      <c r="E194" s="600"/>
      <c r="F194" s="600"/>
      <c r="G194" s="600"/>
      <c r="H194" s="600"/>
    </row>
    <row r="195" spans="1:10" s="66" customFormat="1" ht="15.75" hidden="1" customHeight="1" x14ac:dyDescent="0.2">
      <c r="A195" s="284"/>
      <c r="B195" s="600"/>
      <c r="C195" s="600"/>
      <c r="D195" s="600"/>
      <c r="E195" s="600"/>
      <c r="F195" s="600"/>
      <c r="G195" s="600"/>
      <c r="H195" s="600"/>
    </row>
    <row r="196" spans="1:10" s="66" customFormat="1" ht="15.75" hidden="1" customHeight="1" x14ac:dyDescent="0.2">
      <c r="A196" s="284"/>
      <c r="B196" s="84"/>
      <c r="C196" s="434"/>
      <c r="D196" s="434"/>
      <c r="E196" s="434"/>
      <c r="F196" s="238"/>
      <c r="G196" s="253"/>
      <c r="H196" s="260"/>
    </row>
    <row r="197" spans="1:10" ht="15.75" hidden="1" customHeight="1" x14ac:dyDescent="0.2">
      <c r="B197" s="58"/>
      <c r="C197" s="72"/>
      <c r="D197" s="72"/>
      <c r="E197" s="11"/>
      <c r="F197" s="223">
        <f>'Comprehensive Income'!$C$5</f>
        <v>2017</v>
      </c>
      <c r="G197" s="223">
        <f>'Comprehensive Income'!$E$5</f>
        <v>2016</v>
      </c>
      <c r="H197" s="261"/>
      <c r="I197" s="8"/>
    </row>
    <row r="198" spans="1:10" ht="15.75" hidden="1" customHeight="1" x14ac:dyDescent="0.2">
      <c r="B198" s="58"/>
      <c r="C198" s="72"/>
      <c r="D198" s="72"/>
      <c r="E198" s="11"/>
      <c r="F198" s="83" t="s">
        <v>64</v>
      </c>
      <c r="G198" s="230" t="s">
        <v>64</v>
      </c>
      <c r="H198" s="261"/>
      <c r="I198" s="8"/>
    </row>
    <row r="199" spans="1:10" ht="15.75" hidden="1" customHeight="1" x14ac:dyDescent="0.2">
      <c r="B199" s="58"/>
      <c r="C199" s="72"/>
      <c r="D199" s="72"/>
      <c r="E199" s="11"/>
      <c r="F199" s="83"/>
      <c r="G199" s="230"/>
      <c r="H199" s="261"/>
      <c r="I199" s="8"/>
    </row>
    <row r="200" spans="1:10" ht="15.75" hidden="1" customHeight="1" x14ac:dyDescent="0.2">
      <c r="B200" s="262" t="s">
        <v>113</v>
      </c>
      <c r="C200" s="11"/>
      <c r="D200" s="83"/>
      <c r="E200" s="11"/>
      <c r="F200" s="289">
        <v>0</v>
      </c>
      <c r="G200" s="328">
        <v>0</v>
      </c>
      <c r="H200" s="249"/>
      <c r="I200" s="8"/>
    </row>
    <row r="201" spans="1:10" s="66" customFormat="1" ht="15.75" hidden="1" customHeight="1" x14ac:dyDescent="0.2">
      <c r="A201" s="284"/>
      <c r="B201" s="262" t="s">
        <v>74</v>
      </c>
      <c r="C201" s="54"/>
      <c r="D201" s="69"/>
      <c r="E201" s="11"/>
      <c r="F201" s="290">
        <v>0</v>
      </c>
      <c r="G201" s="328">
        <v>0</v>
      </c>
      <c r="H201" s="249"/>
    </row>
    <row r="202" spans="1:10" s="28" customFormat="1" ht="15.75" hidden="1" customHeight="1" x14ac:dyDescent="0.2">
      <c r="A202" s="279"/>
      <c r="B202" s="263"/>
      <c r="C202" s="8"/>
      <c r="D202" s="8"/>
      <c r="E202" s="8"/>
      <c r="F202" s="228"/>
      <c r="G202" s="35"/>
      <c r="H202" s="228"/>
    </row>
    <row r="203" spans="1:10" s="28" customFormat="1" ht="15.75" hidden="1" customHeight="1" x14ac:dyDescent="0.2">
      <c r="A203" s="279"/>
      <c r="B203" s="221"/>
      <c r="D203" s="17"/>
      <c r="E203" s="51"/>
      <c r="F203" s="242"/>
      <c r="G203" s="242"/>
      <c r="H203" s="234"/>
    </row>
    <row r="204" spans="1:10" s="28" customFormat="1" ht="15.75" customHeight="1" x14ac:dyDescent="0.2">
      <c r="A204" s="278">
        <v>13</v>
      </c>
      <c r="B204" s="266" t="s">
        <v>231</v>
      </c>
      <c r="C204" s="18"/>
      <c r="D204" s="18"/>
      <c r="E204" s="18"/>
      <c r="F204" s="231"/>
      <c r="G204" s="222"/>
      <c r="H204" s="250"/>
    </row>
    <row r="205" spans="1:10" s="28" customFormat="1" ht="15.75" customHeight="1" x14ac:dyDescent="0.2">
      <c r="A205" s="279"/>
      <c r="B205" s="264"/>
      <c r="C205" s="44"/>
      <c r="D205" s="44"/>
      <c r="E205" s="44"/>
      <c r="F205" s="229"/>
      <c r="G205" s="254"/>
      <c r="H205" s="35"/>
    </row>
    <row r="206" spans="1:10" s="28" customFormat="1" ht="15.75" customHeight="1" x14ac:dyDescent="0.2">
      <c r="A206" s="279"/>
      <c r="B206" s="595" t="s">
        <v>517</v>
      </c>
      <c r="C206" s="596"/>
      <c r="D206" s="596"/>
      <c r="E206" s="596"/>
      <c r="F206" s="596"/>
      <c r="G206" s="596"/>
      <c r="H206" s="597"/>
      <c r="J206" s="10" t="s">
        <v>222</v>
      </c>
    </row>
    <row r="207" spans="1:10" s="28" customFormat="1" ht="15.75" customHeight="1" x14ac:dyDescent="0.2">
      <c r="A207" s="279"/>
      <c r="B207" s="596"/>
      <c r="C207" s="596"/>
      <c r="D207" s="596"/>
      <c r="E207" s="596"/>
      <c r="F207" s="596"/>
      <c r="G207" s="596"/>
      <c r="H207" s="597"/>
    </row>
    <row r="208" spans="1:10" s="28" customFormat="1" ht="15.75" customHeight="1" x14ac:dyDescent="0.2">
      <c r="A208" s="279"/>
      <c r="B208" s="110"/>
      <c r="C208" s="68"/>
      <c r="D208" s="68"/>
      <c r="E208" s="68"/>
      <c r="F208" s="233"/>
      <c r="G208" s="233"/>
      <c r="H208" s="228"/>
    </row>
    <row r="209" spans="1:10" s="28" customFormat="1" ht="15.75" customHeight="1" x14ac:dyDescent="0.2">
      <c r="A209" s="278">
        <f>A204+1</f>
        <v>14</v>
      </c>
      <c r="B209" s="266" t="s">
        <v>232</v>
      </c>
      <c r="C209" s="18"/>
      <c r="D209" s="18"/>
      <c r="E209" s="37"/>
      <c r="F209" s="222"/>
      <c r="G209" s="222"/>
      <c r="H209" s="250"/>
    </row>
    <row r="210" spans="1:10" s="28" customFormat="1" ht="15.75" customHeight="1" x14ac:dyDescent="0.2">
      <c r="A210" s="279"/>
      <c r="B210" s="46"/>
      <c r="C210" s="46"/>
      <c r="D210" s="46"/>
      <c r="E210" s="46"/>
      <c r="F210" s="246"/>
      <c r="G210" s="255"/>
      <c r="H210" s="250"/>
    </row>
    <row r="211" spans="1:10" s="28" customFormat="1" ht="15.75" customHeight="1" x14ac:dyDescent="0.2">
      <c r="A211" s="279"/>
      <c r="B211" s="58" t="s">
        <v>79</v>
      </c>
      <c r="C211" s="431"/>
      <c r="D211" s="431"/>
      <c r="E211" s="431"/>
      <c r="F211" s="235"/>
      <c r="G211" s="256"/>
      <c r="H211" s="250"/>
      <c r="J211" s="10" t="s">
        <v>221</v>
      </c>
    </row>
    <row r="212" spans="1:10" s="28" customFormat="1" ht="15.75" customHeight="1" x14ac:dyDescent="0.2">
      <c r="A212" s="279"/>
      <c r="B212" s="39"/>
      <c r="C212" s="72"/>
      <c r="D212" s="72"/>
      <c r="E212" s="73"/>
      <c r="F212" s="223"/>
      <c r="G212" s="223"/>
      <c r="H212" s="250"/>
    </row>
    <row r="213" spans="1:10" s="28" customFormat="1" ht="15.75" customHeight="1" x14ac:dyDescent="0.2">
      <c r="A213" s="279"/>
      <c r="B213" s="221" t="s">
        <v>518</v>
      </c>
      <c r="C213" s="72"/>
      <c r="D213" s="72"/>
      <c r="E213" s="69"/>
      <c r="F213" s="230"/>
      <c r="G213" s="230"/>
      <c r="H213" s="250"/>
    </row>
    <row r="214" spans="1:10" s="28" customFormat="1" ht="15.75" customHeight="1" x14ac:dyDescent="0.2">
      <c r="A214" s="279"/>
      <c r="B214" s="111" t="s">
        <v>519</v>
      </c>
      <c r="C214" s="432"/>
      <c r="D214" s="432"/>
      <c r="E214" s="432"/>
      <c r="F214" s="235"/>
      <c r="G214" s="235"/>
      <c r="H214" s="232"/>
    </row>
    <row r="215" spans="1:10" s="28" customFormat="1" ht="15.75" customHeight="1" x14ac:dyDescent="0.2">
      <c r="A215" s="279"/>
      <c r="B215" s="431"/>
      <c r="C215" s="432"/>
      <c r="D215" s="432"/>
      <c r="E215" s="432"/>
      <c r="F215" s="235"/>
      <c r="G215" s="235"/>
      <c r="H215" s="232"/>
    </row>
    <row r="216" spans="1:10" s="28" customFormat="1" ht="15.75" customHeight="1" x14ac:dyDescent="0.2">
      <c r="A216" s="279"/>
      <c r="B216" s="39" t="s">
        <v>106</v>
      </c>
      <c r="C216" s="8"/>
      <c r="D216" s="8"/>
      <c r="E216" s="34"/>
      <c r="F216" s="34"/>
      <c r="G216" s="34"/>
      <c r="H216" s="250"/>
    </row>
    <row r="217" spans="1:10" s="28" customFormat="1" ht="15.75" customHeight="1" x14ac:dyDescent="0.2">
      <c r="A217" s="279"/>
      <c r="B217" s="39"/>
      <c r="C217" s="8"/>
      <c r="D217" s="8"/>
      <c r="E217" s="34"/>
      <c r="F217" s="34"/>
      <c r="G217" s="34"/>
      <c r="H217" s="250"/>
    </row>
    <row r="218" spans="1:10" s="28" customFormat="1" ht="15.75" customHeight="1" x14ac:dyDescent="0.2">
      <c r="A218" s="279"/>
      <c r="B218" s="595" t="s">
        <v>520</v>
      </c>
      <c r="C218" s="596"/>
      <c r="D218" s="596"/>
      <c r="E218" s="596"/>
      <c r="F218" s="596"/>
      <c r="G218" s="596"/>
      <c r="H218" s="250"/>
    </row>
    <row r="219" spans="1:10" s="28" customFormat="1" ht="15.75" hidden="1" customHeight="1" x14ac:dyDescent="0.2">
      <c r="A219" s="279"/>
      <c r="B219" s="263" t="s">
        <v>86</v>
      </c>
      <c r="C219" s="432"/>
      <c r="D219" s="432"/>
      <c r="E219" s="432"/>
      <c r="F219" s="235"/>
      <c r="G219" s="235"/>
      <c r="H219" s="250"/>
    </row>
    <row r="220" spans="1:10" s="28" customFormat="1" ht="15.75" hidden="1" customHeight="1" x14ac:dyDescent="0.2">
      <c r="A220" s="279"/>
      <c r="B220" s="221"/>
      <c r="F220" s="223">
        <f>'Comprehensive Income'!$C$5</f>
        <v>2017</v>
      </c>
      <c r="G220" s="223">
        <f>'Comprehensive Income'!$E$5</f>
        <v>2016</v>
      </c>
      <c r="H220" s="250"/>
    </row>
    <row r="221" spans="1:10" s="28" customFormat="1" ht="15.75" hidden="1" customHeight="1" x14ac:dyDescent="0.2">
      <c r="A221" s="279"/>
      <c r="B221" s="221"/>
      <c r="F221" s="227" t="s">
        <v>64</v>
      </c>
      <c r="G221" s="224" t="s">
        <v>64</v>
      </c>
      <c r="H221" s="250"/>
    </row>
    <row r="222" spans="1:10" ht="15.75" hidden="1" customHeight="1" x14ac:dyDescent="0.2">
      <c r="B222" s="221"/>
      <c r="C222" s="28"/>
      <c r="D222" s="28"/>
      <c r="E222" s="28"/>
      <c r="F222" s="227" t="s">
        <v>63</v>
      </c>
      <c r="G222" s="224" t="s">
        <v>63</v>
      </c>
      <c r="H222" s="250"/>
      <c r="I222" s="8"/>
    </row>
    <row r="223" spans="1:10" s="28" customFormat="1" ht="15.75" hidden="1" customHeight="1" x14ac:dyDescent="0.2">
      <c r="A223" s="279"/>
      <c r="B223" s="263" t="s">
        <v>87</v>
      </c>
      <c r="C223" s="8"/>
      <c r="D223" s="8"/>
      <c r="F223" s="247"/>
      <c r="G223" s="104"/>
      <c r="H223" s="250"/>
    </row>
    <row r="224" spans="1:10" s="28" customFormat="1" ht="15.75" hidden="1" customHeight="1" x14ac:dyDescent="0.2">
      <c r="A224" s="279"/>
      <c r="B224" s="263" t="s">
        <v>88</v>
      </c>
      <c r="C224" s="8"/>
      <c r="D224" s="8"/>
      <c r="E224" s="8"/>
      <c r="F224" s="104"/>
      <c r="G224" s="104"/>
      <c r="H224" s="35"/>
    </row>
    <row r="225" spans="1:13" s="28" customFormat="1" ht="15.75" hidden="1" customHeight="1" x14ac:dyDescent="0.2">
      <c r="A225" s="279"/>
      <c r="B225" s="263" t="s">
        <v>89</v>
      </c>
      <c r="C225" s="8"/>
      <c r="D225" s="8"/>
      <c r="F225" s="248"/>
      <c r="G225" s="248"/>
      <c r="H225" s="250"/>
    </row>
    <row r="226" spans="1:13" s="28" customFormat="1" ht="15.75" hidden="1" customHeight="1" x14ac:dyDescent="0.2">
      <c r="A226" s="279"/>
      <c r="B226" s="263"/>
      <c r="C226" s="8"/>
      <c r="D226" s="8"/>
      <c r="F226" s="71">
        <f>SUM(F223:F225)</f>
        <v>0</v>
      </c>
      <c r="G226" s="71">
        <f>SUM(G223:G225)</f>
        <v>0</v>
      </c>
      <c r="H226" s="250"/>
    </row>
    <row r="227" spans="1:13" s="28" customFormat="1" ht="15.75" hidden="1" customHeight="1" x14ac:dyDescent="0.2">
      <c r="A227" s="279"/>
      <c r="B227" s="263"/>
      <c r="C227" s="8"/>
      <c r="D227" s="8"/>
      <c r="E227" s="41"/>
      <c r="F227" s="34"/>
      <c r="G227" s="34"/>
      <c r="H227" s="250"/>
    </row>
    <row r="228" spans="1:13" s="28" customFormat="1" ht="15.75" hidden="1" customHeight="1" x14ac:dyDescent="0.2">
      <c r="A228" s="279"/>
      <c r="B228" s="262" t="s">
        <v>133</v>
      </c>
      <c r="E228" s="62"/>
      <c r="F228" s="53"/>
      <c r="G228" s="53"/>
      <c r="H228" s="250"/>
    </row>
    <row r="229" spans="1:13" s="28" customFormat="1" ht="15.75" customHeight="1" x14ac:dyDescent="0.2">
      <c r="A229" s="279"/>
      <c r="B229" s="221"/>
      <c r="E229" s="62"/>
      <c r="F229" s="53"/>
      <c r="G229" s="53"/>
      <c r="H229" s="250"/>
    </row>
    <row r="230" spans="1:13" s="28" customFormat="1" ht="15.75" customHeight="1" x14ac:dyDescent="0.2">
      <c r="A230" s="278">
        <f>A209+1</f>
        <v>15</v>
      </c>
      <c r="B230" s="266" t="s">
        <v>233</v>
      </c>
      <c r="E230" s="62"/>
      <c r="F230" s="53"/>
      <c r="G230" s="53"/>
      <c r="H230" s="250"/>
    </row>
    <row r="231" spans="1:13" ht="15.75" customHeight="1" x14ac:dyDescent="0.2">
      <c r="F231" s="228"/>
      <c r="G231" s="35"/>
      <c r="H231" s="228"/>
      <c r="I231" s="8"/>
    </row>
    <row r="232" spans="1:13" ht="15.75" customHeight="1" x14ac:dyDescent="0.2">
      <c r="B232" s="262" t="s">
        <v>234</v>
      </c>
      <c r="F232" s="228"/>
      <c r="G232" s="35"/>
      <c r="H232" s="228"/>
      <c r="I232" s="8"/>
    </row>
    <row r="233" spans="1:13" ht="15.75" customHeight="1" x14ac:dyDescent="0.2">
      <c r="B233" s="262" t="s">
        <v>235</v>
      </c>
      <c r="F233" s="228"/>
      <c r="G233" s="35"/>
      <c r="H233" s="228"/>
      <c r="I233" s="8"/>
    </row>
    <row r="234" spans="1:13" ht="15.75" customHeight="1" x14ac:dyDescent="0.2">
      <c r="F234" s="228"/>
      <c r="G234" s="35"/>
      <c r="H234" s="228"/>
      <c r="I234" s="8"/>
    </row>
    <row r="235" spans="1:13" ht="15.75" customHeight="1" x14ac:dyDescent="0.2">
      <c r="A235" s="278">
        <v>16</v>
      </c>
      <c r="B235" s="266" t="s">
        <v>528</v>
      </c>
      <c r="C235" s="28"/>
      <c r="F235" s="228"/>
      <c r="G235" s="35"/>
      <c r="H235" s="228"/>
      <c r="I235" s="8"/>
    </row>
    <row r="236" spans="1:13" ht="15.75" customHeight="1" x14ac:dyDescent="0.2">
      <c r="A236" s="8"/>
      <c r="B236" s="8"/>
      <c r="F236" s="8"/>
      <c r="G236" s="8"/>
      <c r="H236" s="8"/>
      <c r="I236" s="8"/>
      <c r="J236" s="99"/>
      <c r="K236" s="99"/>
      <c r="L236" s="99"/>
      <c r="M236" s="99"/>
    </row>
    <row r="237" spans="1:13" ht="15.75" customHeight="1" x14ac:dyDescent="0.2">
      <c r="A237" s="20"/>
      <c r="B237" s="449"/>
      <c r="C237" s="450" t="s">
        <v>522</v>
      </c>
      <c r="D237" s="450" t="s">
        <v>523</v>
      </c>
      <c r="E237" s="450" t="s">
        <v>524</v>
      </c>
      <c r="F237" s="450" t="s">
        <v>525</v>
      </c>
      <c r="G237" s="451" t="s">
        <v>130</v>
      </c>
      <c r="H237" s="8"/>
      <c r="I237" s="8"/>
      <c r="J237" s="99"/>
      <c r="K237" s="99"/>
      <c r="L237" s="99"/>
      <c r="M237" s="99"/>
    </row>
    <row r="238" spans="1:13" ht="15.75" customHeight="1" x14ac:dyDescent="0.2">
      <c r="A238" s="20"/>
      <c r="B238" s="449" t="s">
        <v>261</v>
      </c>
      <c r="C238" s="452">
        <v>1135</v>
      </c>
      <c r="D238" s="452">
        <v>1027</v>
      </c>
      <c r="E238" s="452"/>
      <c r="F238" s="452"/>
      <c r="G238" s="452">
        <f>SUM(C238:F238)</f>
        <v>2162</v>
      </c>
      <c r="H238" s="8"/>
      <c r="I238" s="8"/>
      <c r="J238" s="99"/>
      <c r="K238" s="99"/>
      <c r="L238" s="99"/>
      <c r="M238" s="99"/>
    </row>
    <row r="239" spans="1:13" ht="15.75" customHeight="1" x14ac:dyDescent="0.2">
      <c r="A239" s="20"/>
      <c r="B239" s="449" t="s">
        <v>263</v>
      </c>
      <c r="C239" s="452">
        <v>1135</v>
      </c>
      <c r="D239" s="452">
        <v>1027</v>
      </c>
      <c r="E239" s="452"/>
      <c r="F239" s="452"/>
      <c r="G239" s="452">
        <f>SUM(C239:F239)</f>
        <v>2162</v>
      </c>
      <c r="H239" s="8"/>
      <c r="I239" s="8"/>
      <c r="J239" s="99"/>
      <c r="K239" s="99"/>
      <c r="L239" s="99"/>
      <c r="M239" s="99"/>
    </row>
    <row r="240" spans="1:13" ht="15.75" customHeight="1" x14ac:dyDescent="0.2">
      <c r="A240" s="20"/>
      <c r="B240" s="449"/>
      <c r="C240" s="452"/>
      <c r="D240" s="452"/>
      <c r="E240" s="449"/>
      <c r="F240" s="449"/>
      <c r="G240" s="452"/>
      <c r="H240" s="8"/>
      <c r="I240" s="8"/>
      <c r="J240" s="99"/>
      <c r="K240" s="99"/>
      <c r="L240" s="99"/>
      <c r="M240" s="99"/>
    </row>
    <row r="241" spans="1:13" ht="15.75" customHeight="1" x14ac:dyDescent="0.2">
      <c r="A241" s="8"/>
      <c r="B241" s="400"/>
      <c r="F241" s="8"/>
      <c r="G241" s="8"/>
      <c r="H241" s="8"/>
      <c r="I241" s="8"/>
      <c r="J241" s="99"/>
      <c r="K241" s="99"/>
      <c r="L241" s="99"/>
      <c r="M241" s="99"/>
    </row>
    <row r="242" spans="1:13" ht="15.75" customHeight="1" x14ac:dyDescent="0.2">
      <c r="A242" s="28" t="s">
        <v>264</v>
      </c>
      <c r="B242" s="8"/>
      <c r="F242" s="8"/>
      <c r="G242" s="8"/>
      <c r="H242" s="8"/>
      <c r="I242" s="8"/>
      <c r="J242" s="112"/>
      <c r="K242" s="99"/>
      <c r="L242" s="99"/>
      <c r="M242" s="99"/>
    </row>
    <row r="243" spans="1:13" ht="15.75" customHeight="1" x14ac:dyDescent="0.2">
      <c r="A243" s="28" t="s">
        <v>515</v>
      </c>
      <c r="B243" s="8"/>
      <c r="F243" s="8"/>
      <c r="G243" s="8"/>
      <c r="H243" s="8"/>
      <c r="I243" s="8"/>
      <c r="J243" s="99"/>
      <c r="K243" s="99"/>
      <c r="L243" s="99"/>
      <c r="M243" s="99"/>
    </row>
    <row r="244" spans="1:13" ht="15.75" customHeight="1" x14ac:dyDescent="0.2">
      <c r="F244" s="228"/>
      <c r="G244" s="35"/>
      <c r="H244" s="228"/>
      <c r="I244" s="8"/>
      <c r="J244" s="99"/>
      <c r="K244" s="99"/>
      <c r="L244" s="99"/>
      <c r="M244" s="99"/>
    </row>
    <row r="245" spans="1:13" ht="15.75" customHeight="1" x14ac:dyDescent="0.2">
      <c r="F245" s="228"/>
      <c r="G245" s="35"/>
      <c r="H245" s="228"/>
      <c r="I245" s="8"/>
      <c r="J245" s="99"/>
      <c r="K245" s="99"/>
      <c r="L245" s="99"/>
      <c r="M245" s="99"/>
    </row>
    <row r="246" spans="1:13" ht="15.75" customHeight="1" x14ac:dyDescent="0.2">
      <c r="J246" s="99"/>
      <c r="K246" s="99"/>
      <c r="L246" s="99"/>
      <c r="M246" s="99"/>
    </row>
    <row r="247" spans="1:13" ht="15.75" customHeight="1" x14ac:dyDescent="0.2">
      <c r="J247" s="99"/>
      <c r="K247" s="99"/>
      <c r="L247" s="99"/>
      <c r="M247" s="99"/>
    </row>
    <row r="248" spans="1:13" ht="15.75" customHeight="1" x14ac:dyDescent="0.2">
      <c r="J248" s="99"/>
      <c r="K248" s="99"/>
      <c r="L248" s="99"/>
      <c r="M248" s="99"/>
    </row>
    <row r="249" spans="1:13" ht="15.75" customHeight="1" x14ac:dyDescent="0.2">
      <c r="J249" s="99"/>
      <c r="K249" s="99"/>
      <c r="L249" s="99"/>
      <c r="M249" s="99"/>
    </row>
    <row r="250" spans="1:13" ht="15.75" customHeight="1" x14ac:dyDescent="0.2">
      <c r="J250" s="99"/>
      <c r="K250" s="99"/>
      <c r="L250" s="99"/>
      <c r="M250" s="99"/>
    </row>
  </sheetData>
  <customSheetViews>
    <customSheetView guid="{98CE6726-DCD9-4FC2-A246-95AE96883A54}" showPageBreaks="1" showGridLines="0" printArea="1" hiddenRows="1" state="hidden" view="pageBreakPreview">
      <selection activeCell="A243" sqref="A243"/>
      <rowBreaks count="3" manualBreakCount="3">
        <brk id="59" max="8" man="1"/>
        <brk id="90" max="8" man="1"/>
        <brk id="133" max="8" man="1"/>
      </rowBreaks>
      <pageMargins left="0.70866141732283472" right="0.70866141732283472" top="0.74803149606299213" bottom="0.74803149606299213" header="0.31496062992125984" footer="0.31496062992125984"/>
      <pageSetup paperSize="9" scale="75" orientation="portrait" r:id="rId1"/>
      <headerFooter>
        <oddFooter>&amp;C&amp;P</oddFooter>
      </headerFooter>
    </customSheetView>
    <customSheetView guid="{16158AC0-BDC0-11D7-BABA-AD30328A5118}" showPageBreaks="1" showGridLines="0" printArea="1" showRuler="0" topLeftCell="A216">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2"/>
      <headerFooter alignWithMargins="0"/>
    </customSheetView>
    <customSheetView guid="{2F1C2500-C7E9-11D7-BAB9-00065B3658C6}" showGridLines="0" showRuler="0" topLeftCell="A195">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3"/>
      <headerFooter alignWithMargins="0"/>
    </customSheetView>
    <customSheetView guid="{20188BB5-D17C-FD44-AB23-FE92EFD12A10}" showPageBreaks="1" showGridLines="0" printArea="1" hiddenRows="1" state="hidden" view="pageBreakPreview">
      <selection activeCell="A243" sqref="A243"/>
      <rowBreaks count="3" manualBreakCount="3">
        <brk id="59" max="8" man="1"/>
        <brk id="90" max="8" man="1"/>
        <brk id="133" max="8" man="1"/>
      </rowBreaks>
      <pageMargins left="0.70866141732283472" right="0.70866141732283472" top="0.74803149606299213" bottom="0.74803149606299213" header="0.31496062992125984" footer="0.31496062992125984"/>
      <pageSetup paperSize="9" scale="75" orientation="portrait" r:id="rId4"/>
      <headerFooter>
        <oddFooter>&amp;C&amp;P</oddFooter>
      </headerFooter>
    </customSheetView>
    <customSheetView guid="{FB76ADEE-B62F-4FC8-8FF4-E0C8ACCF1057}" showPageBreaks="1" showGridLines="0" printArea="1" hiddenRows="1" state="hidden" view="pageBreakPreview">
      <selection activeCell="A243" sqref="A243"/>
      <rowBreaks count="3" manualBreakCount="3">
        <brk id="59" max="8" man="1"/>
        <brk id="90" max="8" man="1"/>
        <brk id="133" max="8" man="1"/>
      </rowBreaks>
      <pageMargins left="0.70866141732283472" right="0.70866141732283472" top="0.74803149606299213" bottom="0.74803149606299213" header="0.31496062992125984" footer="0.31496062992125984"/>
      <pageSetup paperSize="9" scale="75" orientation="portrait" r:id="rId5"/>
      <headerFooter>
        <oddFooter>&amp;C&amp;P</oddFooter>
      </headerFooter>
    </customSheetView>
    <customSheetView guid="{8809097E-0878-44B3-9492-862A5B37D6DC}" showPageBreaks="1" showGridLines="0" printArea="1" hiddenRows="1" state="hidden" view="pageBreakPreview">
      <selection activeCell="A243" sqref="A243"/>
      <rowBreaks count="3" manualBreakCount="3">
        <brk id="59" max="8" man="1"/>
        <brk id="90" max="8" man="1"/>
        <brk id="133" max="8" man="1"/>
      </rowBreaks>
      <pageMargins left="0.70866141732283472" right="0.70866141732283472" top="0.74803149606299213" bottom="0.74803149606299213" header="0.31496062992125984" footer="0.31496062992125984"/>
      <pageSetup paperSize="9" scale="75" orientation="portrait" r:id="rId6"/>
      <headerFooter>
        <oddFooter>&amp;C&amp;P</oddFooter>
      </headerFooter>
    </customSheetView>
  </customSheetViews>
  <mergeCells count="8">
    <mergeCell ref="J12:P13"/>
    <mergeCell ref="B138:H138"/>
    <mergeCell ref="B218:G218"/>
    <mergeCell ref="B206:H207"/>
    <mergeCell ref="B164:G165"/>
    <mergeCell ref="B193:H195"/>
    <mergeCell ref="B157:I157"/>
    <mergeCell ref="B158:H158"/>
  </mergeCells>
  <phoneticPr fontId="16" type="noConversion"/>
  <pageMargins left="0.70866141732283472" right="0.70866141732283472" top="0.74803149606299213" bottom="0.74803149606299213" header="0.31496062992125984" footer="0.31496062992125984"/>
  <pageSetup paperSize="9" scale="75" orientation="portrait" r:id="rId7"/>
  <headerFooter>
    <oddFooter>&amp;C&amp;P</oddFooter>
  </headerFooter>
  <rowBreaks count="3" manualBreakCount="3">
    <brk id="59" max="8" man="1"/>
    <brk id="90" max="8" man="1"/>
    <brk id="133" max="8" man="1"/>
  </rowBreaks>
  <ignoredErrors>
    <ignoredError sqref="F180:G180" numberStoredAsText="1"/>
  </ignoredErrors>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66"/>
  <sheetViews>
    <sheetView topLeftCell="A67" workbookViewId="0">
      <selection activeCell="C93" sqref="C93"/>
    </sheetView>
  </sheetViews>
  <sheetFormatPr defaultColWidth="8.85546875" defaultRowHeight="12.75" x14ac:dyDescent="0.2"/>
  <cols>
    <col min="1" max="1" width="16.7109375" bestFit="1" customWidth="1"/>
  </cols>
  <sheetData>
    <row r="1" spans="1:5" x14ac:dyDescent="0.2">
      <c r="A1" s="1" t="s">
        <v>66</v>
      </c>
    </row>
    <row r="2" spans="1:5" x14ac:dyDescent="0.2">
      <c r="A2" s="339"/>
      <c r="C2" s="1">
        <v>2017</v>
      </c>
      <c r="D2" s="1" t="s">
        <v>503</v>
      </c>
      <c r="E2" s="1">
        <v>2016</v>
      </c>
    </row>
    <row r="3" spans="1:5" x14ac:dyDescent="0.2">
      <c r="A3" s="341">
        <v>102</v>
      </c>
      <c r="C3" s="340">
        <f>HLOOKUP("start",ESLdata!D$1:D$9999,MATCH($A3,ESLdata!$B$1:$B$9999,0))*-1</f>
        <v>1134.74</v>
      </c>
      <c r="D3" s="340">
        <f>HLOOKUP("start",ESLdata!E$1:E$9999,MATCH($A3,ESLdata!$B$1:$B$9999,0))*-1</f>
        <v>1000</v>
      </c>
      <c r="E3" s="340">
        <f>HLOOKUP("start",ESLdata!F$1:F$9999,MATCH($A3,ESLdata!$B$1:$B$9999,0))*-1</f>
        <v>1037.94</v>
      </c>
    </row>
    <row r="4" spans="1:5" x14ac:dyDescent="0.2">
      <c r="A4" s="341">
        <v>103</v>
      </c>
      <c r="C4" s="340">
        <f>HLOOKUP("start",ESLdata!D$1:D$9999,MATCH($A4,ESLdata!$B$1:$B$9999,0))*-1</f>
        <v>1026.6600000000001</v>
      </c>
      <c r="D4" s="340">
        <f>HLOOKUP("start",ESLdata!E$1:E$9999,MATCH($A4,ESLdata!$B$1:$B$9999,0))*-1</f>
        <v>1000</v>
      </c>
      <c r="E4" s="340">
        <f>HLOOKUP("start",ESLdata!F$1:F$9999,MATCH($A4,ESLdata!$B$1:$B$9999,0))*-1</f>
        <v>939.1</v>
      </c>
    </row>
    <row r="5" spans="1:5" x14ac:dyDescent="0.2">
      <c r="A5" s="341">
        <v>104</v>
      </c>
      <c r="C5" s="340">
        <f>HLOOKUP("start",ESLdata!D$1:D$9999,MATCH($A5,ESLdata!$B$1:$B$9999,0))*-1</f>
        <v>170972.01</v>
      </c>
      <c r="D5" s="340">
        <f>HLOOKUP("start",ESLdata!E$1:E$9999,MATCH($A5,ESLdata!$B$1:$B$9999,0))*-1</f>
        <v>170971</v>
      </c>
      <c r="E5" s="340">
        <f>HLOOKUP("start",ESLdata!F$1:F$9999,MATCH($A5,ESLdata!$B$1:$B$9999,0))*-1</f>
        <v>170972</v>
      </c>
    </row>
    <row r="6" spans="1:5" x14ac:dyDescent="0.2">
      <c r="A6" s="341">
        <v>105</v>
      </c>
      <c r="C6" s="340">
        <f>HLOOKUP("start",ESLdata!D$1:D$9999,MATCH($A6,ESLdata!$B$1:$B$9999,0))*-1</f>
        <v>0</v>
      </c>
      <c r="D6" s="340">
        <f>HLOOKUP("start",ESLdata!E$1:E$9999,MATCH($A6,ESLdata!$B$1:$B$9999,0))*-1</f>
        <v>0</v>
      </c>
      <c r="E6" s="340">
        <f>HLOOKUP("start",ESLdata!F$1:F$9999,MATCH($A6,ESLdata!$B$1:$B$9999,0))*-1</f>
        <v>0</v>
      </c>
    </row>
    <row r="7" spans="1:5" x14ac:dyDescent="0.2">
      <c r="A7" s="341">
        <v>106</v>
      </c>
      <c r="C7" s="340">
        <f>HLOOKUP("start",ESLdata!D$1:D$9999,MATCH($A7,ESLdata!$B$1:$B$9999,0))*-1</f>
        <v>22160.48</v>
      </c>
      <c r="D7" s="340">
        <f>HLOOKUP("start",ESLdata!E$1:E$9999,MATCH($A7,ESLdata!$B$1:$B$9999,0))*-1</f>
        <v>45640</v>
      </c>
      <c r="E7" s="340">
        <f>HLOOKUP("start",ESLdata!F$1:F$9999,MATCH($A7,ESLdata!$B$1:$B$9999,0))*-1</f>
        <v>28022.48</v>
      </c>
    </row>
    <row r="8" spans="1:5" x14ac:dyDescent="0.2">
      <c r="A8" s="342">
        <v>107</v>
      </c>
      <c r="C8" s="340">
        <f>HLOOKUP("start",ESLdata!D$1:D$9999,MATCH($A8,ESLdata!$B$1:$B$9999,0))*-1</f>
        <v>24769.94</v>
      </c>
      <c r="D8" s="340">
        <f>HLOOKUP("start",ESLdata!E$1:E$9999,MATCH($A8,ESLdata!$B$1:$B$9999,0))*-1</f>
        <v>0</v>
      </c>
      <c r="E8" s="340">
        <f>HLOOKUP("start",ESLdata!F$1:F$9999,MATCH($A8,ESLdata!$B$1:$B$9999,0))*-1</f>
        <v>9687.39</v>
      </c>
    </row>
    <row r="9" spans="1:5" x14ac:dyDescent="0.2">
      <c r="A9" s="342"/>
      <c r="C9" s="344">
        <f>SUM(C3:C8)</f>
        <v>220063.83000000002</v>
      </c>
      <c r="D9" s="344">
        <f>SUM(D3:D8)</f>
        <v>218611</v>
      </c>
      <c r="E9" s="344">
        <f>SUM(E3:E8)</f>
        <v>210658.91000000003</v>
      </c>
    </row>
    <row r="10" spans="1:5" x14ac:dyDescent="0.2">
      <c r="A10" s="343" t="s">
        <v>371</v>
      </c>
      <c r="C10" s="340"/>
      <c r="D10" s="340"/>
      <c r="E10" s="340"/>
    </row>
    <row r="11" spans="1:5" x14ac:dyDescent="0.2">
      <c r="A11" s="342">
        <v>191</v>
      </c>
      <c r="C11" s="340">
        <f>HLOOKUP("start",ESLdata!D$1:D$9999,MATCH($A11,ESLdata!$B$1:$B$9999,0))*-1</f>
        <v>756.7</v>
      </c>
      <c r="D11" s="340">
        <f>HLOOKUP("start",ESLdata!E$1:E$9999,MATCH($A11,ESLdata!$B$1:$B$9999,0))*-1</f>
        <v>1692</v>
      </c>
      <c r="E11" s="340">
        <f>HLOOKUP("start",ESLdata!F$1:F$9999,MATCH($A11,ESLdata!$B$1:$B$9999,0))*-1</f>
        <v>1602.26</v>
      </c>
    </row>
    <row r="12" spans="1:5" x14ac:dyDescent="0.2">
      <c r="A12" s="343" t="s">
        <v>372</v>
      </c>
      <c r="C12" s="340"/>
      <c r="D12" s="340"/>
      <c r="E12" s="340"/>
    </row>
    <row r="13" spans="1:5" x14ac:dyDescent="0.2">
      <c r="A13" s="343" t="s">
        <v>281</v>
      </c>
      <c r="C13" s="340"/>
      <c r="D13" s="340"/>
      <c r="E13" s="340"/>
    </row>
    <row r="14" spans="1:5" x14ac:dyDescent="0.2">
      <c r="A14" s="342">
        <v>220</v>
      </c>
      <c r="C14" s="340">
        <f>HLOOKUP("start",ESLdata!D$1:D$9999,MATCH($A14,ESLdata!$B$1:$B$9999,0))*-1</f>
        <v>0</v>
      </c>
      <c r="D14" s="340">
        <f>HLOOKUP("start",ESLdata!E$1:E$9999,MATCH($A14,ESLdata!$B$1:$B$9999,0))*-1</f>
        <v>0</v>
      </c>
      <c r="E14" s="340">
        <f>HLOOKUP("start",ESLdata!F$1:F$9999,MATCH($A14,ESLdata!$B$1:$B$9999,0))*-1</f>
        <v>1305</v>
      </c>
    </row>
    <row r="15" spans="1:5" x14ac:dyDescent="0.2">
      <c r="A15" s="342">
        <v>221</v>
      </c>
      <c r="C15" s="340">
        <f>HLOOKUP("start",ESLdata!D$1:D$9999,MATCH($A15,ESLdata!$B$1:$B$9999,0))*-1</f>
        <v>0</v>
      </c>
      <c r="D15" s="340">
        <f>HLOOKUP("start",ESLdata!E$1:E$9999,MATCH($A15,ESLdata!$B$1:$B$9999,0))*-1</f>
        <v>0</v>
      </c>
      <c r="E15" s="340">
        <f>HLOOKUP("start",ESLdata!F$1:F$9999,MATCH($A15,ESLdata!$B$1:$B$9999,0))*-1</f>
        <v>0</v>
      </c>
    </row>
    <row r="16" spans="1:5" x14ac:dyDescent="0.2">
      <c r="A16" s="342">
        <v>222</v>
      </c>
      <c r="C16" s="340">
        <f>HLOOKUP("start",ESLdata!D$1:D$9999,MATCH($A16,ESLdata!$B$1:$B$9999,0))*-1</f>
        <v>0</v>
      </c>
      <c r="D16" s="340">
        <f>HLOOKUP("start",ESLdata!E$1:E$9999,MATCH($A16,ESLdata!$B$1:$B$9999,0))*-1</f>
        <v>0</v>
      </c>
      <c r="E16" s="340">
        <f>HLOOKUP("start",ESLdata!F$1:F$9999,MATCH($A16,ESLdata!$B$1:$B$9999,0))*-1</f>
        <v>327.83</v>
      </c>
    </row>
    <row r="17" spans="1:5" x14ac:dyDescent="0.2">
      <c r="A17" s="342">
        <v>251</v>
      </c>
      <c r="C17" s="340">
        <f>HLOOKUP("start",ESLdata!D$1:D$9999,MATCH($A17,ESLdata!$B$1:$B$9999,0))*-1</f>
        <v>0</v>
      </c>
      <c r="D17" s="340">
        <f>HLOOKUP("start",ESLdata!E$1:E$9999,MATCH($A17,ESLdata!$B$1:$B$9999,0))*-1</f>
        <v>0</v>
      </c>
      <c r="E17" s="340">
        <f>HLOOKUP("start",ESLdata!F$1:F$9999,MATCH($A17,ESLdata!$B$1:$B$9999,0))*-1</f>
        <v>0</v>
      </c>
    </row>
    <row r="18" spans="1:5" x14ac:dyDescent="0.2">
      <c r="A18" s="342">
        <v>295</v>
      </c>
      <c r="C18" s="340">
        <f>HLOOKUP("start",ESLdata!D$1:D$9999,MATCH($A18,ESLdata!$B$1:$B$9999,0))*-1</f>
        <v>0</v>
      </c>
      <c r="D18" s="340">
        <f>HLOOKUP("start",ESLdata!E$1:E$9999,MATCH($A18,ESLdata!$B$1:$B$9999,0))*-1</f>
        <v>0</v>
      </c>
      <c r="E18" s="340">
        <f>HLOOKUP("start",ESLdata!F$1:F$9999,MATCH($A18,ESLdata!$B$1:$B$9999,0))*-1</f>
        <v>0</v>
      </c>
    </row>
    <row r="19" spans="1:5" x14ac:dyDescent="0.2">
      <c r="A19" s="342"/>
      <c r="C19" s="344">
        <f>SUM(C14:C18)</f>
        <v>0</v>
      </c>
      <c r="D19" s="344">
        <f>SUM(D14:D18)</f>
        <v>0</v>
      </c>
      <c r="E19" s="344">
        <f>SUM(E14:E18)</f>
        <v>1632.83</v>
      </c>
    </row>
    <row r="20" spans="1:5" x14ac:dyDescent="0.2">
      <c r="A20" s="342"/>
      <c r="C20" s="344"/>
      <c r="D20" s="344"/>
      <c r="E20" s="344"/>
    </row>
    <row r="21" spans="1:5" x14ac:dyDescent="0.2">
      <c r="A21" s="343" t="s">
        <v>68</v>
      </c>
      <c r="C21" s="340"/>
      <c r="D21" s="340"/>
      <c r="E21" s="340"/>
    </row>
    <row r="22" spans="1:5" x14ac:dyDescent="0.2">
      <c r="A22" s="343" t="s">
        <v>71</v>
      </c>
      <c r="C22" s="340"/>
      <c r="D22" s="340"/>
      <c r="E22" s="340"/>
    </row>
    <row r="23" spans="1:5" x14ac:dyDescent="0.2">
      <c r="A23" s="343" t="s">
        <v>373</v>
      </c>
      <c r="C23" s="340"/>
      <c r="D23" s="340"/>
      <c r="E23" s="340"/>
    </row>
    <row r="24" spans="1:5" x14ac:dyDescent="0.2">
      <c r="A24" s="342">
        <v>1010</v>
      </c>
      <c r="B24" t="s">
        <v>408</v>
      </c>
      <c r="C24" s="340">
        <f>HLOOKUP("start",ESLdata!D$1:D$9999,MATCH($A24,ESLdata!$B$1:$B$9999,0))*-1</f>
        <v>-16.440000000000001</v>
      </c>
      <c r="D24" s="340">
        <f>HLOOKUP("start",ESLdata!E$1:E$9999,MATCH($A24,ESLdata!$B$1:$B$9999,0))*-1</f>
        <v>-50</v>
      </c>
      <c r="E24" s="340">
        <f>HLOOKUP("start",ESLdata!F$1:F$9999,MATCH($A24,ESLdata!$B$1:$B$9999,0))*-1</f>
        <v>-116.47</v>
      </c>
    </row>
    <row r="25" spans="1:5" x14ac:dyDescent="0.2">
      <c r="A25" s="342">
        <v>1015</v>
      </c>
      <c r="B25" t="s">
        <v>409</v>
      </c>
      <c r="C25" s="340">
        <f>HLOOKUP("start",ESLdata!D$1:D$9999,MATCH($A25,ESLdata!$B$1:$B$9999,0))*-1</f>
        <v>-507.74</v>
      </c>
      <c r="D25" s="340">
        <f>HLOOKUP("start",ESLdata!E$1:E$9999,MATCH($A25,ESLdata!$B$1:$B$9999,0))*-1</f>
        <v>-350</v>
      </c>
      <c r="E25" s="340">
        <f>HLOOKUP("start",ESLdata!F$1:F$9999,MATCH($A25,ESLdata!$B$1:$B$9999,0))*-1</f>
        <v>-530.99</v>
      </c>
    </row>
    <row r="26" spans="1:5" x14ac:dyDescent="0.2">
      <c r="A26" s="342"/>
      <c r="C26" s="340">
        <f>SUM(C24:C25)</f>
        <v>-524.18000000000006</v>
      </c>
      <c r="D26" s="340">
        <f>SUM(D24:D25)</f>
        <v>-400</v>
      </c>
      <c r="E26" s="340">
        <f>SUM(E24:E25)</f>
        <v>-647.46</v>
      </c>
    </row>
    <row r="27" spans="1:5" x14ac:dyDescent="0.2">
      <c r="A27" s="342"/>
      <c r="C27" s="344">
        <f>SUM(C24:C26)</f>
        <v>-1048.3600000000001</v>
      </c>
      <c r="D27" s="344">
        <f>SUM(D24:D26)</f>
        <v>-800</v>
      </c>
      <c r="E27" s="344">
        <f>SUM(E24:E26)</f>
        <v>-1294.92</v>
      </c>
    </row>
    <row r="28" spans="1:5" x14ac:dyDescent="0.2">
      <c r="A28" s="342"/>
      <c r="C28" s="340"/>
      <c r="D28" s="340"/>
      <c r="E28" s="340"/>
    </row>
    <row r="29" spans="1:5" x14ac:dyDescent="0.2">
      <c r="A29" s="343" t="s">
        <v>374</v>
      </c>
      <c r="C29" s="340"/>
      <c r="D29" s="340"/>
      <c r="E29" s="340"/>
    </row>
    <row r="30" spans="1:5" x14ac:dyDescent="0.2">
      <c r="A30" s="342">
        <v>1120</v>
      </c>
      <c r="C30" s="340">
        <f>HLOOKUP("start",ESLdata!D$1:D$9999,MATCH($A30,ESLdata!$B$1:$B$9999,0))*-1</f>
        <v>0</v>
      </c>
      <c r="D30" s="340">
        <f>HLOOKUP("start",ESLdata!E$1:E$9999,MATCH($A30,ESLdata!$B$1:$B$9999,0))*-1</f>
        <v>-880</v>
      </c>
      <c r="E30" s="340">
        <f>HLOOKUP("start",ESLdata!F$1:F$9999,MATCH($A30,ESLdata!$B$1:$B$9999,0))*-1</f>
        <v>-330</v>
      </c>
    </row>
    <row r="31" spans="1:5" x14ac:dyDescent="0.2">
      <c r="A31" s="342"/>
      <c r="C31" s="340"/>
      <c r="D31" s="340"/>
      <c r="E31" s="340"/>
    </row>
    <row r="32" spans="1:5" x14ac:dyDescent="0.2">
      <c r="A32" s="343" t="s">
        <v>375</v>
      </c>
      <c r="C32" s="340"/>
      <c r="D32" s="340"/>
      <c r="E32" s="340"/>
    </row>
    <row r="33" spans="1:5" x14ac:dyDescent="0.2">
      <c r="A33" s="342">
        <v>1210</v>
      </c>
      <c r="C33" s="340">
        <f>HLOOKUP("start",ESLdata!D$1:D$9999,MATCH($A33,ESLdata!$B$1:$B$9999,0))*-1</f>
        <v>-3420</v>
      </c>
      <c r="D33" s="340">
        <f>HLOOKUP("start",ESLdata!E$1:E$9999,MATCH($A33,ESLdata!$B$1:$B$9999,0))*-1</f>
        <v>-3420</v>
      </c>
      <c r="E33" s="340">
        <f>HLOOKUP("start",ESLdata!F$1:F$9999,MATCH($A33,ESLdata!$B$1:$B$9999,0))*-1</f>
        <v>-4370</v>
      </c>
    </row>
    <row r="34" spans="1:5" x14ac:dyDescent="0.2">
      <c r="A34" s="342"/>
      <c r="C34" s="340"/>
      <c r="D34" s="340"/>
      <c r="E34" s="340"/>
    </row>
    <row r="35" spans="1:5" x14ac:dyDescent="0.2">
      <c r="A35" s="343" t="s">
        <v>77</v>
      </c>
      <c r="C35" s="340"/>
      <c r="D35" s="340"/>
      <c r="E35" s="340"/>
    </row>
    <row r="36" spans="1:5" x14ac:dyDescent="0.2">
      <c r="A36" s="342">
        <v>1305</v>
      </c>
      <c r="C36" s="340">
        <f>HLOOKUP("start",ESLdata!D$1:D$9999,MATCH($A36,ESLdata!$B$1:$B$9999,0))*-1</f>
        <v>-2930.66</v>
      </c>
      <c r="D36" s="340">
        <f>HLOOKUP("start",ESLdata!E$1:E$9999,MATCH($A36,ESLdata!$B$1:$B$9999,0))*-1</f>
        <v>-2500</v>
      </c>
      <c r="E36" s="340">
        <f>HLOOKUP("start",ESLdata!F$1:F$9999,MATCH($A36,ESLdata!$B$1:$B$9999,0))*-1</f>
        <v>-2946.28</v>
      </c>
    </row>
    <row r="37" spans="1:5" x14ac:dyDescent="0.2">
      <c r="A37" s="342">
        <v>1310</v>
      </c>
      <c r="C37" s="340">
        <f>HLOOKUP("start",ESLdata!D$1:D$9999,MATCH($A37,ESLdata!$B$1:$B$9999,0))*-1</f>
        <v>0</v>
      </c>
      <c r="D37" s="340">
        <f>HLOOKUP("start",ESLdata!E$1:E$9999,MATCH($A37,ESLdata!$B$1:$B$9999,0))*-1</f>
        <v>-250</v>
      </c>
      <c r="E37" s="340">
        <f>HLOOKUP("start",ESLdata!F$1:F$9999,MATCH($A37,ESLdata!$B$1:$B$9999,0))*-1</f>
        <v>-110</v>
      </c>
    </row>
    <row r="38" spans="1:5" x14ac:dyDescent="0.2">
      <c r="A38" s="342">
        <v>1315</v>
      </c>
      <c r="C38" s="340">
        <f>HLOOKUP("start",ESLdata!D$1:D$9999,MATCH($A38,ESLdata!$B$1:$B$9999,0))*-1</f>
        <v>-129.4</v>
      </c>
      <c r="D38" s="340">
        <f>HLOOKUP("start",ESLdata!E$1:E$9999,MATCH($A38,ESLdata!$B$1:$B$9999,0))*-1</f>
        <v>-2500</v>
      </c>
      <c r="E38" s="340">
        <f>HLOOKUP("start",ESLdata!F$1:F$9999,MATCH($A38,ESLdata!$B$1:$B$9999,0))*-1</f>
        <v>0</v>
      </c>
    </row>
    <row r="39" spans="1:5" x14ac:dyDescent="0.2">
      <c r="A39" s="342">
        <v>1320</v>
      </c>
      <c r="C39" s="340">
        <f>HLOOKUP("start",ESLdata!D$1:D$9999,MATCH($A39,ESLdata!$B$1:$B$9999,0))*-1</f>
        <v>-1136.22</v>
      </c>
      <c r="D39" s="340">
        <f>HLOOKUP("start",ESLdata!E$1:E$9999,MATCH($A39,ESLdata!$B$1:$B$9999,0))*-1</f>
        <v>-1200</v>
      </c>
      <c r="E39" s="340">
        <f>HLOOKUP("start",ESLdata!F$1:F$9999,MATCH($A39,ESLdata!$B$1:$B$9999,0))*-1</f>
        <v>-1335.65</v>
      </c>
    </row>
    <row r="40" spans="1:5" x14ac:dyDescent="0.2">
      <c r="A40" s="342"/>
      <c r="C40" s="344">
        <f>SUM(C36:C39)</f>
        <v>-4196.28</v>
      </c>
      <c r="D40" s="344">
        <f>SUM(D36:D39)</f>
        <v>-6450</v>
      </c>
      <c r="E40" s="344">
        <f>SUM(E36:E39)</f>
        <v>-4391.93</v>
      </c>
    </row>
    <row r="41" spans="1:5" x14ac:dyDescent="0.2">
      <c r="A41" s="342"/>
      <c r="C41" s="344"/>
      <c r="D41" s="344"/>
      <c r="E41" s="344"/>
    </row>
    <row r="42" spans="1:5" x14ac:dyDescent="0.2">
      <c r="A42" s="342"/>
      <c r="C42" s="340"/>
      <c r="D42" s="340"/>
      <c r="E42" s="340"/>
    </row>
    <row r="43" spans="1:5" x14ac:dyDescent="0.2">
      <c r="A43" s="343" t="s">
        <v>376</v>
      </c>
      <c r="C43" s="340"/>
      <c r="D43" s="340"/>
      <c r="E43" s="340"/>
    </row>
    <row r="44" spans="1:5" x14ac:dyDescent="0.2">
      <c r="A44" s="342">
        <v>1410</v>
      </c>
      <c r="C44" s="340">
        <f>HLOOKUP("start",ESLdata!D$1:D$9999,MATCH($A44,ESLdata!$B$1:$B$9999,0))*-1</f>
        <v>-135.05000000000001</v>
      </c>
      <c r="D44" s="340">
        <f>HLOOKUP("start",ESLdata!E$1:E$9999,MATCH($A44,ESLdata!$B$1:$B$9999,0))*-1</f>
        <v>-1600</v>
      </c>
      <c r="E44" s="340">
        <f>HLOOKUP("start",ESLdata!F$1:F$9999,MATCH($A44,ESLdata!$B$1:$B$9999,0))*-1</f>
        <v>-78.760000000000005</v>
      </c>
    </row>
    <row r="45" spans="1:5" x14ac:dyDescent="0.2">
      <c r="A45" s="342">
        <v>1460</v>
      </c>
      <c r="C45" s="340">
        <f>HLOOKUP("start",ESLdata!D$1:D$9999,MATCH($A45,ESLdata!$B$1:$B$9999,0))*-1</f>
        <v>-27216.69</v>
      </c>
      <c r="D45" s="340">
        <f>HLOOKUP("start",ESLdata!E$1:E$9999,MATCH($A45,ESLdata!$B$1:$B$9999,0))*-1</f>
        <v>-27000</v>
      </c>
      <c r="E45" s="340">
        <f>HLOOKUP("start",ESLdata!F$1:F$9999,MATCH($A45,ESLdata!$B$1:$B$9999,0))*-1</f>
        <v>-26004.720000000001</v>
      </c>
    </row>
    <row r="46" spans="1:5" x14ac:dyDescent="0.2">
      <c r="A46" s="342"/>
      <c r="C46" s="344">
        <f>SUM(C44:C45)</f>
        <v>-27351.739999999998</v>
      </c>
      <c r="D46" s="344">
        <f>SUM(D44:D45)</f>
        <v>-28600</v>
      </c>
      <c r="E46" s="344">
        <f>SUM(E44:E45)</f>
        <v>-26083.48</v>
      </c>
    </row>
    <row r="47" spans="1:5" x14ac:dyDescent="0.2">
      <c r="A47" s="342"/>
      <c r="C47" s="340"/>
      <c r="D47" s="340"/>
      <c r="E47" s="340"/>
    </row>
    <row r="48" spans="1:5" x14ac:dyDescent="0.2">
      <c r="A48" s="343" t="s">
        <v>377</v>
      </c>
      <c r="C48" s="340"/>
      <c r="D48" s="340"/>
      <c r="E48" s="340"/>
    </row>
    <row r="49" spans="1:5" x14ac:dyDescent="0.2">
      <c r="A49" s="342">
        <v>1508</v>
      </c>
      <c r="C49" s="340">
        <f>HLOOKUP("start",ESLdata!D$1:D$9999,MATCH($A49,ESLdata!$B$1:$B$9999,0))*-1</f>
        <v>-780</v>
      </c>
      <c r="D49" s="340">
        <f>HLOOKUP("start",ESLdata!E$1:E$9999,MATCH($A49,ESLdata!$B$1:$B$9999,0))*-1</f>
        <v>-800</v>
      </c>
      <c r="E49" s="340">
        <f>HLOOKUP("start",ESLdata!F$1:F$9999,MATCH($A49,ESLdata!$B$1:$B$9999,0))*-1</f>
        <v>-780</v>
      </c>
    </row>
    <row r="50" spans="1:5" x14ac:dyDescent="0.2">
      <c r="A50" s="342">
        <v>1510</v>
      </c>
      <c r="C50" s="340">
        <f>HLOOKUP("start",ESLdata!D$1:D$9999,MATCH($A50,ESLdata!$B$1:$B$9999,0))*-1</f>
        <v>-3324</v>
      </c>
      <c r="D50" s="340">
        <f>HLOOKUP("start",ESLdata!E$1:E$9999,MATCH($A50,ESLdata!$B$1:$B$9999,0))*-1</f>
        <v>-3400</v>
      </c>
      <c r="E50" s="340">
        <f>HLOOKUP("start",ESLdata!F$1:F$9999,MATCH($A50,ESLdata!$B$1:$B$9999,0))*-1</f>
        <v>-3264</v>
      </c>
    </row>
    <row r="51" spans="1:5" x14ac:dyDescent="0.2">
      <c r="A51" s="342">
        <v>1530</v>
      </c>
      <c r="C51" s="340">
        <f>HLOOKUP("start",ESLdata!D$1:D$9999,MATCH($A51,ESLdata!$B$1:$B$9999,0))*-1</f>
        <v>-42.5</v>
      </c>
      <c r="D51" s="340">
        <f>HLOOKUP("start",ESLdata!E$1:E$9999,MATCH($A51,ESLdata!$B$1:$B$9999,0))*-1</f>
        <v>-70</v>
      </c>
      <c r="E51" s="340">
        <f>HLOOKUP("start",ESLdata!F$1:F$9999,MATCH($A51,ESLdata!$B$1:$B$9999,0))*-1</f>
        <v>-18.38</v>
      </c>
    </row>
    <row r="52" spans="1:5" x14ac:dyDescent="0.2">
      <c r="A52" s="342">
        <v>1535</v>
      </c>
      <c r="C52" s="340">
        <f>HLOOKUP("start",ESLdata!D$1:D$9999,MATCH($A52,ESLdata!$B$1:$B$9999,0))*-1</f>
        <v>-18829.560000000001</v>
      </c>
      <c r="D52" s="340">
        <f>HLOOKUP("start",ESLdata!E$1:E$9999,MATCH($A52,ESLdata!$B$1:$B$9999,0))*-1</f>
        <v>-18830</v>
      </c>
      <c r="E52" s="340">
        <f>HLOOKUP("start",ESLdata!F$1:F$9999,MATCH($A52,ESLdata!$B$1:$B$9999,0))*-1</f>
        <v>-18829.62</v>
      </c>
    </row>
    <row r="53" spans="1:5" x14ac:dyDescent="0.2">
      <c r="A53" s="342">
        <v>1540</v>
      </c>
      <c r="C53" s="340">
        <f>HLOOKUP("start",ESLdata!D$1:D$9999,MATCH($A53,ESLdata!$B$1:$B$9999,0))*-1</f>
        <v>-277.2</v>
      </c>
      <c r="D53" s="340">
        <f>HLOOKUP("start",ESLdata!E$1:E$9999,MATCH($A53,ESLdata!$B$1:$B$9999,0))*-1</f>
        <v>-320</v>
      </c>
      <c r="E53" s="340">
        <f>HLOOKUP("start",ESLdata!F$1:F$9999,MATCH($A53,ESLdata!$B$1:$B$9999,0))*-1</f>
        <v>-291.5</v>
      </c>
    </row>
    <row r="54" spans="1:5" x14ac:dyDescent="0.2">
      <c r="A54" s="342">
        <v>1560</v>
      </c>
      <c r="C54" s="340">
        <f>HLOOKUP("start",ESLdata!D$1:D$9999,MATCH($A54,ESLdata!$B$1:$B$9999,0))*-1</f>
        <v>-2336.46</v>
      </c>
      <c r="D54" s="340">
        <f>HLOOKUP("start",ESLdata!E$1:E$9999,MATCH($A54,ESLdata!$B$1:$B$9999,0))*-1</f>
        <v>-3000</v>
      </c>
      <c r="E54" s="340">
        <f>HLOOKUP("start",ESLdata!F$1:F$9999,MATCH($A54,ESLdata!$B$1:$B$9999,0))*-1</f>
        <v>-2191.66</v>
      </c>
    </row>
    <row r="55" spans="1:5" x14ac:dyDescent="0.2">
      <c r="A55" s="342">
        <v>1565</v>
      </c>
      <c r="C55" s="340">
        <f>HLOOKUP("start",ESLdata!D$1:D$9999,MATCH($A55,ESLdata!$B$1:$B$9999,0))*-1</f>
        <v>0</v>
      </c>
      <c r="D55" s="340">
        <f>HLOOKUP("start",ESLdata!E$1:E$9999,MATCH($A55,ESLdata!$B$1:$B$9999,0))*-1</f>
        <v>0</v>
      </c>
      <c r="E55" s="340">
        <f>HLOOKUP("start",ESLdata!F$1:F$9999,MATCH($A55,ESLdata!$B$1:$B$9999,0))*-1</f>
        <v>0</v>
      </c>
    </row>
    <row r="56" spans="1:5" x14ac:dyDescent="0.2">
      <c r="A56" s="342">
        <v>1570</v>
      </c>
      <c r="C56" s="340">
        <f>HLOOKUP("start",ESLdata!D$1:D$9999,MATCH($A56,ESLdata!$B$1:$B$9999,0))*-1</f>
        <v>-169</v>
      </c>
      <c r="D56" s="340">
        <f>HLOOKUP("start",ESLdata!E$1:E$9999,MATCH($A56,ESLdata!$B$1:$B$9999,0))*-1</f>
        <v>-500</v>
      </c>
      <c r="E56" s="340">
        <f>HLOOKUP("start",ESLdata!F$1:F$9999,MATCH($A56,ESLdata!$B$1:$B$9999,0))*-1</f>
        <v>-773.91</v>
      </c>
    </row>
    <row r="57" spans="1:5" x14ac:dyDescent="0.2">
      <c r="A57" s="342">
        <v>1575</v>
      </c>
      <c r="C57" s="340">
        <f>HLOOKUP("start",ESLdata!D$1:D$9999,MATCH($A57,ESLdata!$B$1:$B$9999,0))*-1</f>
        <v>-44.44</v>
      </c>
      <c r="D57" s="340">
        <f>HLOOKUP("start",ESLdata!E$1:E$9999,MATCH($A57,ESLdata!$B$1:$B$9999,0))*-1</f>
        <v>-60</v>
      </c>
      <c r="E57" s="340">
        <f>HLOOKUP("start",ESLdata!F$1:F$9999,MATCH($A57,ESLdata!$B$1:$B$9999,0))*-1</f>
        <v>-51.11</v>
      </c>
    </row>
    <row r="58" spans="1:5" x14ac:dyDescent="0.2">
      <c r="A58" s="342">
        <v>1580</v>
      </c>
      <c r="C58" s="340">
        <f>HLOOKUP("start",ESLdata!D$1:D$9999,MATCH($A58,ESLdata!$B$1:$B$9999,0))*-1</f>
        <v>0</v>
      </c>
      <c r="D58" s="340">
        <f>HLOOKUP("start",ESLdata!E$1:E$9999,MATCH($A58,ESLdata!$B$1:$B$9999,0))*-1</f>
        <v>0</v>
      </c>
      <c r="E58" s="340">
        <f>HLOOKUP("start",ESLdata!F$1:F$9999,MATCH($A58,ESLdata!$B$1:$B$9999,0))*-1</f>
        <v>-15</v>
      </c>
    </row>
    <row r="59" spans="1:5" x14ac:dyDescent="0.2">
      <c r="A59" s="342">
        <v>1595</v>
      </c>
      <c r="C59" s="340">
        <f>HLOOKUP("start",ESLdata!D$1:D$9999,MATCH($A59,ESLdata!$B$1:$B$9999,0))*-1</f>
        <v>-75</v>
      </c>
      <c r="D59" s="340">
        <f>HLOOKUP("start",ESLdata!E$1:E$9999,MATCH($A59,ESLdata!$B$1:$B$9999,0))*-1</f>
        <v>0</v>
      </c>
      <c r="E59" s="340">
        <f>HLOOKUP("start",ESLdata!F$1:F$9999,MATCH($A59,ESLdata!$B$1:$B$9999,0))*-1</f>
        <v>-60</v>
      </c>
    </row>
    <row r="60" spans="1:5" x14ac:dyDescent="0.2">
      <c r="A60" s="342"/>
      <c r="C60" s="344">
        <f>SUM(C49:C59)</f>
        <v>-25878.16</v>
      </c>
      <c r="D60" s="344">
        <f>SUM(D49:D59)</f>
        <v>-26980</v>
      </c>
      <c r="E60" s="344">
        <f>SUM(E49:E59)</f>
        <v>-26275.18</v>
      </c>
    </row>
    <row r="61" spans="1:5" x14ac:dyDescent="0.2">
      <c r="A61" s="342"/>
      <c r="C61" s="340"/>
      <c r="D61" s="340"/>
      <c r="E61" s="340"/>
    </row>
    <row r="62" spans="1:5" x14ac:dyDescent="0.2">
      <c r="A62" s="343" t="s">
        <v>378</v>
      </c>
      <c r="C62" s="340"/>
      <c r="D62" s="340"/>
      <c r="E62" s="340"/>
    </row>
    <row r="63" spans="1:5" x14ac:dyDescent="0.2">
      <c r="A63" s="343" t="s">
        <v>379</v>
      </c>
      <c r="C63" s="340"/>
      <c r="D63" s="340"/>
      <c r="E63" s="340"/>
    </row>
    <row r="64" spans="1:5" x14ac:dyDescent="0.2">
      <c r="A64" s="342">
        <v>2005</v>
      </c>
      <c r="C64" s="340">
        <f>HLOOKUP("start",ESLdata!D$1:D$9999,MATCH($A64,ESLdata!$B$1:$B$9999,0))*-1</f>
        <v>-960</v>
      </c>
      <c r="D64" s="340">
        <f>HLOOKUP("start",ESLdata!E$1:E$9999,MATCH($A64,ESLdata!$B$1:$B$9999,0))*-1</f>
        <v>-1000</v>
      </c>
      <c r="E64" s="340">
        <f>HLOOKUP("start",ESLdata!F$1:F$9999,MATCH($A64,ESLdata!$B$1:$B$9999,0))*-1</f>
        <v>-160</v>
      </c>
    </row>
    <row r="65" spans="1:5" x14ac:dyDescent="0.2">
      <c r="A65" s="342"/>
      <c r="C65" s="340"/>
      <c r="D65" s="340"/>
      <c r="E65" s="340"/>
    </row>
    <row r="66" spans="1:5" x14ac:dyDescent="0.2">
      <c r="A66" s="343" t="s">
        <v>380</v>
      </c>
      <c r="C66" s="340"/>
      <c r="D66" s="340"/>
      <c r="E66" s="340"/>
    </row>
    <row r="67" spans="1:5" x14ac:dyDescent="0.2">
      <c r="A67" s="342">
        <v>2405</v>
      </c>
      <c r="C67" s="340">
        <f>HLOOKUP("start",ESLdata!D$1:D$9999,MATCH($A67,ESLdata!$B$1:$B$9999,0))*-1</f>
        <v>-958.97</v>
      </c>
      <c r="D67" s="340">
        <f>HLOOKUP("start",ESLdata!E$1:E$9999,MATCH($A67,ESLdata!$B$1:$B$9999,0))*-1</f>
        <v>-900</v>
      </c>
      <c r="E67" s="340">
        <f>HLOOKUP("start",ESLdata!F$1:F$9999,MATCH($A67,ESLdata!$B$1:$B$9999,0))*-1</f>
        <v>-830.13</v>
      </c>
    </row>
    <row r="68" spans="1:5" x14ac:dyDescent="0.2">
      <c r="A68" s="342">
        <v>2420</v>
      </c>
      <c r="C68" s="340">
        <f>HLOOKUP("start",ESLdata!D$1:D$9999,MATCH($A68,ESLdata!$B$1:$B$9999,0))*-1</f>
        <v>0</v>
      </c>
      <c r="D68" s="340">
        <f>HLOOKUP("start",ESLdata!E$1:E$9999,MATCH($A68,ESLdata!$B$1:$B$9999,0))*-1</f>
        <v>0</v>
      </c>
      <c r="E68" s="340">
        <f>HLOOKUP("start",ESLdata!F$1:F$9999,MATCH($A68,ESLdata!$B$1:$B$9999,0))*-1</f>
        <v>0</v>
      </c>
    </row>
    <row r="69" spans="1:5" x14ac:dyDescent="0.2">
      <c r="A69" s="342"/>
      <c r="C69" s="344">
        <f>SUM(C67:C68)</f>
        <v>-958.97</v>
      </c>
      <c r="D69" s="344">
        <f>SUM(D67:D68)</f>
        <v>-900</v>
      </c>
      <c r="E69" s="344">
        <f>SUM(E67:E68)</f>
        <v>-830.13</v>
      </c>
    </row>
    <row r="70" spans="1:5" x14ac:dyDescent="0.2">
      <c r="A70" s="342"/>
      <c r="C70" s="340"/>
      <c r="D70" s="340"/>
      <c r="E70" s="340"/>
    </row>
    <row r="71" spans="1:5" x14ac:dyDescent="0.2">
      <c r="A71" s="343" t="s">
        <v>72</v>
      </c>
      <c r="C71" s="340"/>
      <c r="D71" s="340"/>
      <c r="E71" s="340"/>
    </row>
    <row r="72" spans="1:5" x14ac:dyDescent="0.2">
      <c r="A72" s="342">
        <v>2910</v>
      </c>
      <c r="C72" s="340">
        <f>HLOOKUP("start",ESLdata!D$1:D$9999,MATCH($A72,ESLdata!$B$1:$B$9999,0))*-1</f>
        <v>-24301.360000000001</v>
      </c>
      <c r="D72" s="340">
        <f>HLOOKUP("start",ESLdata!E$1:E$9999,MATCH($A72,ESLdata!$B$1:$B$9999,0))*-1</f>
        <v>-21777</v>
      </c>
      <c r="E72" s="340">
        <f>HLOOKUP("start",ESLdata!F$1:F$9999,MATCH($A72,ESLdata!$B$1:$B$9999,0))*-1</f>
        <v>-23062.78</v>
      </c>
    </row>
    <row r="73" spans="1:5" x14ac:dyDescent="0.2">
      <c r="A73" s="342"/>
      <c r="C73" s="340"/>
      <c r="D73" s="340"/>
      <c r="E73" s="340"/>
    </row>
    <row r="74" spans="1:5" x14ac:dyDescent="0.2">
      <c r="A74" s="343" t="s">
        <v>388</v>
      </c>
      <c r="C74" s="340"/>
      <c r="D74" s="340"/>
      <c r="E74" s="340"/>
    </row>
    <row r="75" spans="1:5" x14ac:dyDescent="0.2">
      <c r="A75" s="342">
        <v>2920</v>
      </c>
      <c r="C75" s="340">
        <f>HLOOKUP("start",ESLdata!D$1:D$9999,MATCH($A75,ESLdata!$B$1:$B$9999,0))*-1</f>
        <v>0</v>
      </c>
      <c r="D75" s="340">
        <f>HLOOKUP("start",ESLdata!E$1:E$9999,MATCH($A75,ESLdata!$B$1:$B$9999,0))*-1</f>
        <v>0</v>
      </c>
      <c r="E75" s="340">
        <f>HLOOKUP("start",ESLdata!F$1:F$9999,MATCH($A75,ESLdata!$B$1:$B$9999,0))*-1</f>
        <v>-344.4</v>
      </c>
    </row>
    <row r="76" spans="1:5" x14ac:dyDescent="0.2">
      <c r="A76" s="342"/>
      <c r="C76" s="344"/>
      <c r="D76" s="344"/>
      <c r="E76" s="344"/>
    </row>
    <row r="77" spans="1:5" x14ac:dyDescent="0.2">
      <c r="A77" s="342"/>
      <c r="C77" s="340"/>
      <c r="D77" s="340"/>
      <c r="E77" s="340"/>
    </row>
    <row r="78" spans="1:5" x14ac:dyDescent="0.2">
      <c r="A78" s="343" t="s">
        <v>215</v>
      </c>
      <c r="C78" s="340"/>
      <c r="D78" s="340"/>
      <c r="E78" s="340"/>
    </row>
    <row r="79" spans="1:5" x14ac:dyDescent="0.2">
      <c r="A79" s="343" t="s">
        <v>217</v>
      </c>
      <c r="C79" s="340"/>
      <c r="D79" s="340"/>
      <c r="E79" s="340"/>
    </row>
    <row r="80" spans="1:5" x14ac:dyDescent="0.2">
      <c r="A80" s="342">
        <v>3010</v>
      </c>
      <c r="C80" s="340">
        <f>HLOOKUP("start",ESLdata!D$1:D$9999,MATCH($A80,ESLdata!$B$1:$B$9999,0))*-1</f>
        <v>-2207.8200000000002</v>
      </c>
      <c r="D80" s="340">
        <f>HLOOKUP("start",ESLdata!E$1:E$9999,MATCH($A80,ESLdata!$B$1:$B$9999,0))*-1</f>
        <v>-1500</v>
      </c>
      <c r="E80" s="340">
        <f>HLOOKUP("start",ESLdata!F$1:F$9999,MATCH($A80,ESLdata!$B$1:$B$9999,0))*-1</f>
        <v>-1624.71</v>
      </c>
    </row>
    <row r="81" spans="1:5" x14ac:dyDescent="0.2">
      <c r="A81" s="342">
        <v>3015</v>
      </c>
      <c r="C81" s="340">
        <f>HLOOKUP("start",ESLdata!D$1:D$9999,MATCH($A81,ESLdata!$B$1:$B$9999,0))*-1</f>
        <v>-183.05</v>
      </c>
      <c r="D81" s="340">
        <f>HLOOKUP("start",ESLdata!E$1:E$9999,MATCH($A81,ESLdata!$B$1:$B$9999,0))*-1</f>
        <v>-150</v>
      </c>
      <c r="E81" s="340">
        <f>HLOOKUP("start",ESLdata!F$1:F$9999,MATCH($A81,ESLdata!$B$1:$B$9999,0))*-1</f>
        <v>-34.799999999999997</v>
      </c>
    </row>
    <row r="82" spans="1:5" x14ac:dyDescent="0.2">
      <c r="A82" s="342">
        <v>3020</v>
      </c>
      <c r="C82" s="340">
        <f>HLOOKUP("start",ESLdata!D$1:D$9999,MATCH($A82,ESLdata!$B$1:$B$9999,0))*-1</f>
        <v>-134.59</v>
      </c>
      <c r="D82" s="340">
        <f>HLOOKUP("start",ESLdata!E$1:E$9999,MATCH($A82,ESLdata!$B$1:$B$9999,0))*-1</f>
        <v>-250</v>
      </c>
      <c r="E82" s="340">
        <f>HLOOKUP("start",ESLdata!F$1:F$9999,MATCH($A82,ESLdata!$B$1:$B$9999,0))*-1</f>
        <v>-163.41999999999999</v>
      </c>
    </row>
    <row r="83" spans="1:5" x14ac:dyDescent="0.2">
      <c r="A83" s="342"/>
      <c r="C83" s="344">
        <f>SUM(C80:C82)</f>
        <v>-2525.4600000000005</v>
      </c>
      <c r="D83" s="344">
        <f>SUM(D80:D82)</f>
        <v>-1900</v>
      </c>
      <c r="E83" s="344">
        <f>SUM(E80:E82)</f>
        <v>-1822.93</v>
      </c>
    </row>
    <row r="84" spans="1:5" x14ac:dyDescent="0.2">
      <c r="A84" s="342"/>
      <c r="C84" s="340"/>
      <c r="D84" s="340"/>
      <c r="E84" s="340"/>
    </row>
    <row r="85" spans="1:5" x14ac:dyDescent="0.2">
      <c r="A85" s="343" t="s">
        <v>258</v>
      </c>
      <c r="C85" s="340"/>
      <c r="D85" s="340"/>
      <c r="E85" s="340"/>
    </row>
    <row r="86" spans="1:5" x14ac:dyDescent="0.2">
      <c r="A86" s="342">
        <v>3308</v>
      </c>
      <c r="C86" s="340">
        <f>HLOOKUP("start",ESLdata!D$1:D$9999,MATCH($A86,ESLdata!$B$1:$B$9999,0))*-1</f>
        <v>0</v>
      </c>
      <c r="D86" s="340">
        <f>HLOOKUP("start",ESLdata!E$1:E$9999,MATCH($A86,ESLdata!$B$1:$B$9999,0))*-1</f>
        <v>0</v>
      </c>
      <c r="E86" s="340">
        <f>HLOOKUP("start",ESLdata!F$1:F$9999,MATCH($A86,ESLdata!$B$1:$B$9999,0))*-1</f>
        <v>0</v>
      </c>
    </row>
    <row r="87" spans="1:5" x14ac:dyDescent="0.2">
      <c r="A87" s="342">
        <v>3310</v>
      </c>
      <c r="C87" s="340">
        <f>HLOOKUP("start",ESLdata!D$1:D$9999,MATCH($A87,ESLdata!$B$1:$B$9999,0))*-1</f>
        <v>-1134.74</v>
      </c>
      <c r="D87" s="340">
        <f>HLOOKUP("start",ESLdata!E$1:E$9999,MATCH($A87,ESLdata!$B$1:$B$9999,0))*-1</f>
        <v>-1000</v>
      </c>
      <c r="E87" s="340">
        <f>HLOOKUP("start",ESLdata!F$1:F$9999,MATCH($A87,ESLdata!$B$1:$B$9999,0))*-1</f>
        <v>-1037.98</v>
      </c>
    </row>
    <row r="88" spans="1:5" x14ac:dyDescent="0.2">
      <c r="A88" s="342">
        <v>3311</v>
      </c>
      <c r="C88" s="340">
        <f>HLOOKUP("start",ESLdata!D$1:D$9999,MATCH($A88,ESLdata!$B$1:$B$9999,0))*-1</f>
        <v>-1026.6600000000001</v>
      </c>
      <c r="D88" s="340">
        <f>HLOOKUP("start",ESLdata!E$1:E$9999,MATCH($A88,ESLdata!$B$1:$B$9999,0))*-1</f>
        <v>-1000</v>
      </c>
      <c r="E88" s="340">
        <f>HLOOKUP("start",ESLdata!F$1:F$9999,MATCH($A88,ESLdata!$B$1:$B$9999,0))*-1</f>
        <v>-939</v>
      </c>
    </row>
    <row r="89" spans="1:5" x14ac:dyDescent="0.2">
      <c r="A89" s="342">
        <v>3315</v>
      </c>
      <c r="C89" s="340">
        <f>HLOOKUP("start",ESLdata!D$1:D$9999,MATCH($A89,ESLdata!$B$1:$B$9999,0))*-1</f>
        <v>0</v>
      </c>
      <c r="D89" s="340">
        <f>HLOOKUP("start",ESLdata!E$1:E$9999,MATCH($A89,ESLdata!$B$1:$B$9999,0))*-1</f>
        <v>-5000</v>
      </c>
      <c r="E89" s="340">
        <f>HLOOKUP("start",ESLdata!F$1:F$9999,MATCH($A89,ESLdata!$B$1:$B$9999,0))*-1</f>
        <v>0</v>
      </c>
    </row>
    <row r="90" spans="1:5" x14ac:dyDescent="0.2">
      <c r="A90" s="342">
        <v>3316</v>
      </c>
      <c r="C90" s="340">
        <f>HLOOKUP("start",ESLdata!D$1:D$9999,MATCH($A90,ESLdata!$B$1:$B$9999,0))*-1</f>
        <v>0</v>
      </c>
      <c r="D90" s="340">
        <f>HLOOKUP("start",ESLdata!E$1:E$9999,MATCH($A90,ESLdata!$B$1:$B$9999,0))*-1</f>
        <v>0</v>
      </c>
      <c r="E90" s="340">
        <f>HLOOKUP("start",ESLdata!F$1:F$9999,MATCH($A90,ESLdata!$B$1:$B$9999,0))*-1</f>
        <v>0</v>
      </c>
    </row>
    <row r="91" spans="1:5" x14ac:dyDescent="0.2">
      <c r="A91" s="342">
        <v>3320</v>
      </c>
      <c r="C91" s="340">
        <f>HLOOKUP("start",ESLdata!D$1:D$9999,MATCH($A91,ESLdata!$B$1:$B$9999,0))*-1</f>
        <v>-7819.5</v>
      </c>
      <c r="D91" s="340">
        <f>HLOOKUP("start",ESLdata!E$1:E$9999,MATCH($A91,ESLdata!$B$1:$B$9999,0))*-1</f>
        <v>-11700</v>
      </c>
      <c r="E91" s="340">
        <f>HLOOKUP("start",ESLdata!F$1:F$9999,MATCH($A91,ESLdata!$B$1:$B$9999,0))*-1</f>
        <v>-10979.09</v>
      </c>
    </row>
    <row r="92" spans="1:5" x14ac:dyDescent="0.2">
      <c r="A92" s="342">
        <v>3325</v>
      </c>
      <c r="C92" s="340">
        <f>HLOOKUP("start",ESLdata!D$1:D$9999,MATCH($A92,ESLdata!$B$1:$B$9999,0))*-1</f>
        <v>-412.17</v>
      </c>
      <c r="D92" s="340">
        <f>HLOOKUP("start",ESLdata!E$1:E$9999,MATCH($A92,ESLdata!$B$1:$B$9999,0))*-1</f>
        <v>-8100</v>
      </c>
      <c r="E92" s="340">
        <f>HLOOKUP("start",ESLdata!F$1:F$9999,MATCH($A92,ESLdata!$B$1:$B$9999,0))*-1</f>
        <v>0</v>
      </c>
    </row>
    <row r="93" spans="1:5" x14ac:dyDescent="0.2">
      <c r="A93" s="342">
        <v>3330</v>
      </c>
      <c r="C93" s="340">
        <f>HLOOKUP("start",ESLdata!D$1:D$9999,MATCH($A93,ESLdata!$B$1:$B$9999,0))*-1</f>
        <v>-3831.63</v>
      </c>
      <c r="D93" s="340">
        <f>HLOOKUP("start",ESLdata!E$1:E$9999,MATCH($A93,ESLdata!$B$1:$B$9999,0))*-1</f>
        <v>-3000</v>
      </c>
      <c r="E93" s="340">
        <f>HLOOKUP("start",ESLdata!F$1:F$9999,MATCH($A93,ESLdata!$B$1:$B$9999,0))*-1</f>
        <v>-1077.67</v>
      </c>
    </row>
    <row r="94" spans="1:5" x14ac:dyDescent="0.2">
      <c r="A94" s="342">
        <v>3335</v>
      </c>
      <c r="C94" s="340">
        <f>HLOOKUP("start",ESLdata!D$1:D$9999,MATCH($A94,ESLdata!$B$1:$B$9999,0))*-1</f>
        <v>-182</v>
      </c>
      <c r="D94" s="340">
        <f>HLOOKUP("start",ESLdata!E$1:E$9999,MATCH($A94,ESLdata!$B$1:$B$9999,0))*-1</f>
        <v>-8100</v>
      </c>
      <c r="E94" s="340">
        <f>HLOOKUP("start",ESLdata!F$1:F$9999,MATCH($A94,ESLdata!$B$1:$B$9999,0))*-1</f>
        <v>-3391.3</v>
      </c>
    </row>
    <row r="95" spans="1:5" x14ac:dyDescent="0.2">
      <c r="A95" s="342">
        <v>3340</v>
      </c>
      <c r="C95" s="340">
        <f>HLOOKUP("start",ESLdata!D$1:D$9999,MATCH($A95,ESLdata!$B$1:$B$9999,0))*-1</f>
        <v>-128.69</v>
      </c>
      <c r="D95" s="340">
        <f>HLOOKUP("start",ESLdata!E$1:E$9999,MATCH($A95,ESLdata!$B$1:$B$9999,0))*-1</f>
        <v>-200</v>
      </c>
      <c r="E95" s="340">
        <f>HLOOKUP("start",ESLdata!F$1:F$9999,MATCH($A95,ESLdata!$B$1:$B$9999,0))*-1</f>
        <v>-149.56</v>
      </c>
    </row>
    <row r="96" spans="1:5" x14ac:dyDescent="0.2">
      <c r="A96" s="342">
        <v>3345</v>
      </c>
      <c r="C96" s="340">
        <f>HLOOKUP("start",ESLdata!D$1:D$9999,MATCH($A96,ESLdata!$B$1:$B$9999,0))*-1</f>
        <v>-682</v>
      </c>
      <c r="D96" s="340">
        <f>HLOOKUP("start",ESLdata!E$1:E$9999,MATCH($A96,ESLdata!$B$1:$B$9999,0))*-1</f>
        <v>-750</v>
      </c>
      <c r="E96" s="340">
        <f>HLOOKUP("start",ESLdata!F$1:F$9999,MATCH($A96,ESLdata!$B$1:$B$9999,0))*-1</f>
        <v>-388.68</v>
      </c>
    </row>
    <row r="97" spans="1:7" x14ac:dyDescent="0.2">
      <c r="A97" s="342"/>
      <c r="C97" s="344">
        <f>SUM(C86:C96)</f>
        <v>-15217.390000000001</v>
      </c>
      <c r="D97" s="344">
        <f>SUM(D86:D96)</f>
        <v>-38850</v>
      </c>
      <c r="E97" s="344">
        <f>SUM(E86:E96)</f>
        <v>-17963.280000000002</v>
      </c>
    </row>
    <row r="98" spans="1:7" x14ac:dyDescent="0.2">
      <c r="A98" s="342"/>
      <c r="C98" s="340"/>
      <c r="D98" s="340"/>
      <c r="E98" s="340"/>
    </row>
    <row r="99" spans="1:7" x14ac:dyDescent="0.2">
      <c r="A99" s="343" t="s">
        <v>381</v>
      </c>
      <c r="C99" s="340"/>
      <c r="D99" s="340"/>
      <c r="E99" s="340"/>
    </row>
    <row r="100" spans="1:7" x14ac:dyDescent="0.2">
      <c r="A100" s="342">
        <v>3420</v>
      </c>
      <c r="C100" s="340">
        <f>HLOOKUP("start",ESLdata!D$1:D$9999,MATCH($A100,ESLdata!$B$1:$B$9999,0))*-1</f>
        <v>0</v>
      </c>
      <c r="D100" s="340">
        <f>HLOOKUP("start",ESLdata!E$1:E$9999,MATCH($A100,ESLdata!$B$1:$B$9999,0))*-1</f>
        <v>0</v>
      </c>
      <c r="E100" s="340">
        <f>HLOOKUP("start",ESLdata!F$1:F$9999,MATCH($A100,ESLdata!$B$1:$B$9999,0))*-1</f>
        <v>0</v>
      </c>
    </row>
    <row r="101" spans="1:7" x14ac:dyDescent="0.2">
      <c r="A101" s="342">
        <v>3425</v>
      </c>
      <c r="C101" s="340">
        <f>HLOOKUP("start",ESLdata!D$1:D$9999,MATCH($A101,ESLdata!$B$1:$B$9999,0))*-1</f>
        <v>-58588.92</v>
      </c>
      <c r="D101" s="340">
        <f>HLOOKUP("start",ESLdata!E$1:E$9999,MATCH($A101,ESLdata!$B$1:$B$9999,0))*-1</f>
        <v>-60000</v>
      </c>
      <c r="E101" s="340">
        <f>HLOOKUP("start",ESLdata!F$1:F$9999,MATCH($A101,ESLdata!$B$1:$B$9999,0))*-1</f>
        <v>-56451.89</v>
      </c>
    </row>
    <row r="102" spans="1:7" x14ac:dyDescent="0.2">
      <c r="A102" s="342">
        <v>3430</v>
      </c>
      <c r="C102" s="340">
        <f>HLOOKUP("start",ESLdata!D$1:D$9999,MATCH($A102,ESLdata!$B$1:$B$9999,0))*-1</f>
        <v>-3850.1</v>
      </c>
      <c r="D102" s="340">
        <f>HLOOKUP("start",ESLdata!E$1:E$9999,MATCH($A102,ESLdata!$B$1:$B$9999,0))*-1</f>
        <v>-5000</v>
      </c>
      <c r="E102" s="340">
        <f>HLOOKUP("start",ESLdata!F$1:F$9999,MATCH($A102,ESLdata!$B$1:$B$9999,0))*-1</f>
        <v>-4001.37</v>
      </c>
    </row>
    <row r="103" spans="1:7" x14ac:dyDescent="0.2">
      <c r="A103" s="342">
        <v>3435</v>
      </c>
      <c r="C103" s="340">
        <f>HLOOKUP("start",ESLdata!D$1:D$9999,MATCH($A103,ESLdata!$B$1:$B$9999,0))*-1</f>
        <v>0</v>
      </c>
      <c r="D103" s="340">
        <f>HLOOKUP("start",ESLdata!E$1:E$9999,MATCH($A103,ESLdata!$B$1:$B$9999,0))*-1</f>
        <v>0</v>
      </c>
      <c r="E103" s="340">
        <f>HLOOKUP("start",ESLdata!F$1:F$9999,MATCH($A103,ESLdata!$B$1:$B$9999,0))*-1</f>
        <v>0</v>
      </c>
    </row>
    <row r="104" spans="1:7" x14ac:dyDescent="0.2">
      <c r="A104" s="342">
        <v>3440</v>
      </c>
      <c r="C104" s="340">
        <f>HLOOKUP("start",ESLdata!D$1:D$9999,MATCH($A104,ESLdata!$B$1:$B$9999,0))*-1</f>
        <v>0</v>
      </c>
      <c r="D104" s="340">
        <f>HLOOKUP("start",ESLdata!E$1:E$9999,MATCH($A104,ESLdata!$B$1:$B$9999,0))*-1</f>
        <v>0</v>
      </c>
      <c r="E104" s="340">
        <f>HLOOKUP("start",ESLdata!F$1:F$9999,MATCH($A104,ESLdata!$B$1:$B$9999,0))*-1</f>
        <v>0</v>
      </c>
    </row>
    <row r="105" spans="1:7" x14ac:dyDescent="0.2">
      <c r="A105" s="342">
        <v>3445</v>
      </c>
      <c r="C105" s="340">
        <f>HLOOKUP("start",ESLdata!D$1:D$9999,MATCH($A105,ESLdata!$B$1:$B$9999,0))*-1</f>
        <v>0</v>
      </c>
      <c r="D105" s="340">
        <f>HLOOKUP("start",ESLdata!E$1:E$9999,MATCH($A105,ESLdata!$B$1:$B$9999,0))*-1</f>
        <v>0</v>
      </c>
      <c r="E105" s="340">
        <f>HLOOKUP("start",ESLdata!F$1:F$9999,MATCH($A105,ESLdata!$B$1:$B$9999,0))*-1</f>
        <v>0</v>
      </c>
    </row>
    <row r="106" spans="1:7" x14ac:dyDescent="0.2">
      <c r="A106" s="342">
        <v>3450</v>
      </c>
      <c r="C106" s="340">
        <f>HLOOKUP("start",ESLdata!D$1:D$9999,MATCH($A106,ESLdata!$B$1:$B$9999,0))*-1</f>
        <v>-1409.72</v>
      </c>
      <c r="D106" s="340">
        <f>HLOOKUP("start",ESLdata!E$1:E$9999,MATCH($A106,ESLdata!$B$1:$B$9999,0))*-1</f>
        <v>-1500</v>
      </c>
      <c r="E106" s="340">
        <f>HLOOKUP("start",ESLdata!F$1:F$9999,MATCH($A106,ESLdata!$B$1:$B$9999,0))*-1</f>
        <v>-1409.72</v>
      </c>
    </row>
    <row r="107" spans="1:7" x14ac:dyDescent="0.2">
      <c r="A107" s="342">
        <v>3451</v>
      </c>
      <c r="C107" s="340">
        <f>HLOOKUP("start",ESLdata!D$1:D$9999,MATCH($A107,ESLdata!$B$1:$B$9999,0))*-1</f>
        <v>0</v>
      </c>
      <c r="D107" s="340">
        <f>HLOOKUP("start",ESLdata!E$1:E$9999,MATCH($A107,ESLdata!$B$1:$B$9999,0))*-1</f>
        <v>0</v>
      </c>
      <c r="E107" s="340">
        <f>HLOOKUP("start",ESLdata!F$1:F$9999,MATCH($A107,ESLdata!$B$1:$B$9999,0))*-1</f>
        <v>0</v>
      </c>
    </row>
    <row r="108" spans="1:7" x14ac:dyDescent="0.2">
      <c r="A108" s="342"/>
      <c r="C108" s="344">
        <f>SUM(C100:C107)</f>
        <v>-63848.74</v>
      </c>
      <c r="D108" s="344">
        <f>SUM(D100:D107)</f>
        <v>-66500</v>
      </c>
      <c r="E108" s="344">
        <f>SUM(E100:E107)</f>
        <v>-61862.98</v>
      </c>
    </row>
    <row r="109" spans="1:7" x14ac:dyDescent="0.2">
      <c r="A109" s="343" t="s">
        <v>387</v>
      </c>
      <c r="C109" s="344">
        <f>C83+C97+C108</f>
        <v>-81591.59</v>
      </c>
      <c r="D109" s="344">
        <f>D83+D97+D108</f>
        <v>-107250</v>
      </c>
      <c r="E109" s="344">
        <f>E83+E97+E108</f>
        <v>-81649.19</v>
      </c>
    </row>
    <row r="110" spans="1:7" x14ac:dyDescent="0.2">
      <c r="C110" s="340"/>
      <c r="D110" s="340"/>
      <c r="E110" s="340"/>
    </row>
    <row r="111" spans="1:7" x14ac:dyDescent="0.2">
      <c r="A111" s="1" t="s">
        <v>382</v>
      </c>
      <c r="C111" s="340"/>
      <c r="D111" s="340"/>
      <c r="E111" s="340"/>
    </row>
    <row r="112" spans="1:7" x14ac:dyDescent="0.2">
      <c r="A112" t="s">
        <v>357</v>
      </c>
      <c r="C112" s="340">
        <f>HLOOKUP("start",ESLdata!D$1:D$9999,MATCH($A112,ESLdata!$B$1:$B$9999,0))*-1</f>
        <v>0</v>
      </c>
      <c r="D112" s="340">
        <f>HLOOKUP("start",ESLdata!E$1:E$9999,MATCH($A112,ESLdata!$B$1:$B$9999,0))*-1</f>
        <v>0</v>
      </c>
      <c r="E112" s="340">
        <f>HLOOKUP("start",ESLdata!F$1:F$9999,MATCH($A112,ESLdata!$B$1:$B$9999,0))*-1</f>
        <v>344.4</v>
      </c>
      <c r="G112" t="s">
        <v>394</v>
      </c>
    </row>
    <row r="113" spans="1:7" x14ac:dyDescent="0.2">
      <c r="A113" t="s">
        <v>359</v>
      </c>
      <c r="C113" s="340">
        <f>HLOOKUP("start",ESLdata!D$1:D$9999,MATCH($A113,ESLdata!$B$1:$B$9999,0))*-1</f>
        <v>-41454.06</v>
      </c>
      <c r="D113" s="340">
        <f>HLOOKUP("start",ESLdata!E$1:E$9999,MATCH($A113,ESLdata!$B$1:$B$9999,0))*-1</f>
        <v>-45529</v>
      </c>
      <c r="E113" s="340">
        <f>HLOOKUP("start",ESLdata!F$1:F$9999,MATCH($A113,ESLdata!$B$1:$B$9999,0))*-1</f>
        <v>-7520.66</v>
      </c>
      <c r="G113" t="s">
        <v>395</v>
      </c>
    </row>
    <row r="114" spans="1:7" x14ac:dyDescent="0.2">
      <c r="A114" t="s">
        <v>363</v>
      </c>
      <c r="C114" s="340">
        <f>HLOOKUP("start",ESLdata!D$1:D$9999,MATCH($A114,ESLdata!$B$1:$B$9999,0))*-1</f>
        <v>0</v>
      </c>
      <c r="D114" s="340">
        <f>HLOOKUP("start",ESLdata!E$1:E$9999,MATCH($A114,ESLdata!$B$1:$B$9999,0))*-1</f>
        <v>0</v>
      </c>
      <c r="E114" s="340">
        <f>HLOOKUP("start",ESLdata!F$1:F$9999,MATCH($A114,ESLdata!$B$1:$B$9999,0))*-1</f>
        <v>0</v>
      </c>
      <c r="G114" t="s">
        <v>396</v>
      </c>
    </row>
    <row r="115" spans="1:7" x14ac:dyDescent="0.2">
      <c r="A115" t="s">
        <v>356</v>
      </c>
      <c r="C115" s="340">
        <f>HLOOKUP("start",ESLdata!D$1:D$9999,MATCH($A115,ESLdata!$B$1:$B$9999,0))*-1</f>
        <v>0</v>
      </c>
      <c r="D115" s="340">
        <f>HLOOKUP("start",ESLdata!E$1:E$9999,MATCH($A115,ESLdata!$B$1:$B$9999,0))*-1</f>
        <v>0</v>
      </c>
      <c r="E115" s="340">
        <f>HLOOKUP("start",ESLdata!F$1:F$9999,MATCH($A115,ESLdata!$B$1:$B$9999,0))*-1</f>
        <v>0</v>
      </c>
    </row>
    <row r="116" spans="1:7" x14ac:dyDescent="0.2">
      <c r="A116" t="s">
        <v>361</v>
      </c>
      <c r="C116" s="340">
        <f>HLOOKUP("start",ESLdata!D$1:D$9999,MATCH($A116,ESLdata!$B$1:$B$9999,0))*-1</f>
        <v>0</v>
      </c>
      <c r="D116" s="340">
        <f>HLOOKUP("start",ESLdata!E$1:E$9999,MATCH($A116,ESLdata!$B$1:$B$9999,0))*-1</f>
        <v>0</v>
      </c>
      <c r="E116" s="340">
        <f>HLOOKUP("start",ESLdata!F$1:F$9999,MATCH($A116,ESLdata!$B$1:$B$9999,0))*-1</f>
        <v>-533</v>
      </c>
    </row>
    <row r="117" spans="1:7" x14ac:dyDescent="0.2">
      <c r="A117" t="s">
        <v>365</v>
      </c>
      <c r="C117" s="340">
        <f>HLOOKUP("start",ESLdata!D$1:D$9999,MATCH($A117,ESLdata!$B$1:$B$9999,0))*-1</f>
        <v>0</v>
      </c>
      <c r="D117" s="340">
        <f>HLOOKUP("start",ESLdata!E$1:E$9999,MATCH($A117,ESLdata!$B$1:$B$9999,0))*-1</f>
        <v>0</v>
      </c>
      <c r="E117" s="340">
        <f>HLOOKUP("start",ESLdata!F$1:F$9999,MATCH($A117,ESLdata!$B$1:$B$9999,0))*-1</f>
        <v>0</v>
      </c>
      <c r="G117" t="s">
        <v>397</v>
      </c>
    </row>
    <row r="118" spans="1:7" x14ac:dyDescent="0.2">
      <c r="A118" t="s">
        <v>367</v>
      </c>
      <c r="C118" s="340">
        <f>HLOOKUP("start",ESLdata!D$1:D$9999,MATCH($A118,ESLdata!$B$1:$B$9999,0))*-1</f>
        <v>24301.360000000001</v>
      </c>
      <c r="D118" s="340">
        <f>HLOOKUP("start",ESLdata!E$1:E$9999,MATCH($A118,ESLdata!$B$1:$B$9999,0))*-1</f>
        <v>0</v>
      </c>
      <c r="E118" s="340">
        <f>HLOOKUP("start",ESLdata!F$1:F$9999,MATCH($A118,ESLdata!$B$1:$B$9999,0))*-1</f>
        <v>23062.78</v>
      </c>
      <c r="G118" t="s">
        <v>72</v>
      </c>
    </row>
    <row r="119" spans="1:7" x14ac:dyDescent="0.2">
      <c r="C119" s="344">
        <f>SUM(C112:C118)</f>
        <v>-17152.699999999997</v>
      </c>
      <c r="D119" s="340" t="e">
        <f>HLOOKUP("start",ESLdata!E$1:E$9999,MATCH($A119,ESLdata!$B$1:$B$9999,0))*-1</f>
        <v>#N/A</v>
      </c>
      <c r="E119" s="344">
        <f>SUM(E112:E118)</f>
        <v>15353.519999999999</v>
      </c>
    </row>
    <row r="120" spans="1:7" x14ac:dyDescent="0.2">
      <c r="C120" s="344"/>
      <c r="D120" s="340"/>
      <c r="E120" s="344"/>
    </row>
    <row r="121" spans="1:7" x14ac:dyDescent="0.2">
      <c r="A121" s="1" t="s">
        <v>350</v>
      </c>
      <c r="C121" s="340"/>
      <c r="D121" s="340"/>
      <c r="E121" s="340"/>
    </row>
    <row r="122" spans="1:7" x14ac:dyDescent="0.2">
      <c r="A122">
        <v>9370</v>
      </c>
      <c r="C122" s="340">
        <f>HLOOKUP("start",ESLdata!D$1:D$9999,MATCH($A122,ESLdata!$B$1:$B$9999,0))*-1</f>
        <v>-140391.65</v>
      </c>
      <c r="D122" s="340">
        <f>HLOOKUP("start",ESLdata!E$1:E$9999,MATCH($A122,ESLdata!$B$1:$B$9999,0))*-1</f>
        <v>0</v>
      </c>
      <c r="E122" s="340">
        <f>HLOOKUP("start",ESLdata!F$1:F$9999,MATCH($A122,ESLdata!$B$1:$B$9999,0))*-1</f>
        <v>-155175.17000000001</v>
      </c>
    </row>
    <row r="123" spans="1:7" x14ac:dyDescent="0.2">
      <c r="C123" s="340"/>
      <c r="D123" s="340"/>
      <c r="E123" s="340"/>
    </row>
    <row r="124" spans="1:7" x14ac:dyDescent="0.2">
      <c r="A124" s="1" t="s">
        <v>383</v>
      </c>
      <c r="C124" s="340"/>
      <c r="D124" s="340"/>
      <c r="E124" s="340"/>
    </row>
    <row r="125" spans="1:7" x14ac:dyDescent="0.2">
      <c r="A125" s="1" t="s">
        <v>82</v>
      </c>
      <c r="C125" s="340"/>
      <c r="D125" s="340"/>
      <c r="E125" s="340"/>
    </row>
    <row r="126" spans="1:7" x14ac:dyDescent="0.2">
      <c r="A126">
        <v>9000</v>
      </c>
      <c r="C126" s="340">
        <f>HLOOKUP("start",ESLdata!D$1:D$9999,MATCH($A126,ESLdata!$B$1:$B$9999,0))*-1</f>
        <v>-2130.34</v>
      </c>
      <c r="D126" s="340">
        <f>HLOOKUP("start",ESLdata!E$1:E$9999,MATCH($A126,ESLdata!$B$1:$B$9999,0))*-1</f>
        <v>0</v>
      </c>
      <c r="E126" s="340">
        <f>HLOOKUP("start",ESLdata!F$1:F$9999,MATCH($A126,ESLdata!$B$1:$B$9999,0))*-1</f>
        <v>-34845.17</v>
      </c>
      <c r="G126" t="s">
        <v>332</v>
      </c>
    </row>
    <row r="127" spans="1:7" x14ac:dyDescent="0.2">
      <c r="A127">
        <v>9001</v>
      </c>
      <c r="C127" s="340">
        <f>HLOOKUP("start",ESLdata!D$1:D$9999,MATCH($A127,ESLdata!$B$1:$B$9999,0))*-1</f>
        <v>-172736.51</v>
      </c>
      <c r="D127" s="340">
        <f>HLOOKUP("start",ESLdata!E$1:E$9999,MATCH($A127,ESLdata!$B$1:$B$9999,0))*-1</f>
        <v>0</v>
      </c>
      <c r="E127" s="340">
        <f>HLOOKUP("start",ESLdata!F$1:F$9999,MATCH($A127,ESLdata!$B$1:$B$9999,0))*-1</f>
        <v>-146551.13</v>
      </c>
      <c r="G127" t="s">
        <v>333</v>
      </c>
    </row>
    <row r="128" spans="1:7" x14ac:dyDescent="0.2">
      <c r="A128">
        <v>9029</v>
      </c>
      <c r="C128" s="340">
        <f>HLOOKUP("start",ESLdata!D$1:D$9999,MATCH($A128,ESLdata!$B$1:$B$9999,0))*-1</f>
        <v>-44.4</v>
      </c>
      <c r="D128" s="340">
        <f>HLOOKUP("start",ESLdata!E$1:E$9999,MATCH($A128,ESLdata!$B$1:$B$9999,0))*-1</f>
        <v>0</v>
      </c>
      <c r="E128" s="340">
        <f>HLOOKUP("start",ESLdata!F$1:F$9999,MATCH($A128,ESLdata!$B$1:$B$9999,0))*-1</f>
        <v>-150</v>
      </c>
      <c r="G128" t="s">
        <v>335</v>
      </c>
    </row>
    <row r="129" spans="1:7" x14ac:dyDescent="0.2">
      <c r="A129">
        <v>9115</v>
      </c>
      <c r="C129" s="340">
        <f>HLOOKUP("start",ESLdata!D$1:D$9999,MATCH($A129,ESLdata!$B$1:$B$9999,0))*-1</f>
        <v>-26319.55</v>
      </c>
      <c r="D129" s="340">
        <f>HLOOKUP("start",ESLdata!E$1:E$9999,MATCH($A129,ESLdata!$B$1:$B$9999,0))*-1</f>
        <v>0</v>
      </c>
      <c r="E129" s="340">
        <f>HLOOKUP("start",ESLdata!F$1:F$9999,MATCH($A129,ESLdata!$B$1:$B$9999,0))*-1</f>
        <v>0</v>
      </c>
      <c r="G129" t="s">
        <v>259</v>
      </c>
    </row>
    <row r="130" spans="1:7" x14ac:dyDescent="0.2">
      <c r="A130">
        <v>9117</v>
      </c>
      <c r="C130" s="340">
        <f>HLOOKUP("start",ESLdata!D$1:D$9999,MATCH($A130,ESLdata!$B$1:$B$9999,0))*-1</f>
        <v>-16323.45</v>
      </c>
      <c r="D130" s="340">
        <f>HLOOKUP("start",ESLdata!E$1:E$9999,MATCH($A130,ESLdata!$B$1:$B$9999,0))*-1</f>
        <v>0</v>
      </c>
      <c r="E130" s="340">
        <f>HLOOKUP("start",ESLdata!F$1:F$9999,MATCH($A130,ESLdata!$B$1:$B$9999,0))*-1</f>
        <v>-1521.55</v>
      </c>
      <c r="G130" t="s">
        <v>73</v>
      </c>
    </row>
    <row r="131" spans="1:7" x14ac:dyDescent="0.2">
      <c r="C131" s="340"/>
      <c r="D131" s="340"/>
      <c r="E131" s="340"/>
    </row>
    <row r="132" spans="1:7" x14ac:dyDescent="0.2">
      <c r="C132" s="340"/>
      <c r="D132" s="340"/>
      <c r="E132" s="340"/>
    </row>
    <row r="133" spans="1:7" x14ac:dyDescent="0.2">
      <c r="A133" s="1" t="s">
        <v>262</v>
      </c>
      <c r="C133" s="340"/>
      <c r="D133" s="340"/>
      <c r="E133" s="340"/>
    </row>
    <row r="134" spans="1:7" x14ac:dyDescent="0.2">
      <c r="A134">
        <v>9030</v>
      </c>
      <c r="C134" s="340">
        <f>HLOOKUP("start",ESLdata!D$1:D$9999,MATCH($A134,ESLdata!$B$1:$B$9999,0))*-1</f>
        <v>-7125.39</v>
      </c>
      <c r="D134" s="340">
        <f>HLOOKUP("start",ESLdata!E$1:E$9999,MATCH($A134,ESLdata!$B$1:$B$9999,0))*-1</f>
        <v>0</v>
      </c>
      <c r="E134" s="340">
        <f>HLOOKUP("start",ESLdata!F$1:F$9999,MATCH($A134,ESLdata!$B$1:$B$9999,0))*-1</f>
        <v>-3569.95</v>
      </c>
      <c r="G134" t="s">
        <v>390</v>
      </c>
    </row>
    <row r="135" spans="1:7" x14ac:dyDescent="0.2">
      <c r="A135">
        <v>9035</v>
      </c>
      <c r="C135" s="340">
        <f>HLOOKUP("start",ESLdata!D$1:D$9999,MATCH($A135,ESLdata!$B$1:$B$9999,0))*-1</f>
        <v>0</v>
      </c>
      <c r="D135" s="340">
        <f>HLOOKUP("start",ESLdata!E$1:E$9999,MATCH($A135,ESLdata!$B$1:$B$9999,0))*-1</f>
        <v>0</v>
      </c>
      <c r="E135" s="340">
        <f>HLOOKUP("start",ESLdata!F$1:F$9999,MATCH($A135,ESLdata!$B$1:$B$9999,0))*-1</f>
        <v>0</v>
      </c>
      <c r="G135" t="s">
        <v>391</v>
      </c>
    </row>
    <row r="136" spans="1:7" x14ac:dyDescent="0.2">
      <c r="A136">
        <v>9040</v>
      </c>
      <c r="C136" s="340">
        <f>HLOOKUP("start",ESLdata!D$1:D$9999,MATCH($A136,ESLdata!$B$1:$B$9999,0))*-1</f>
        <v>5676.21</v>
      </c>
      <c r="D136" s="340">
        <f>HLOOKUP("start",ESLdata!E$1:E$9999,MATCH($A136,ESLdata!$B$1:$B$9999,0))*-1</f>
        <v>0</v>
      </c>
      <c r="E136" s="340">
        <f>HLOOKUP("start",ESLdata!F$1:F$9999,MATCH($A136,ESLdata!$B$1:$B$9999,0))*-1</f>
        <v>1883.43</v>
      </c>
      <c r="G136" t="s">
        <v>392</v>
      </c>
    </row>
    <row r="137" spans="1:7" x14ac:dyDescent="0.2">
      <c r="C137" s="340">
        <f>SUM(C134:C136)</f>
        <v>-1449.1800000000003</v>
      </c>
      <c r="D137" s="340">
        <f>SUM(D134:D136)</f>
        <v>0</v>
      </c>
      <c r="E137" s="340">
        <f>SUM(E134:E136)</f>
        <v>-1686.5199999999998</v>
      </c>
    </row>
    <row r="138" spans="1:7" x14ac:dyDescent="0.2">
      <c r="C138" s="340"/>
      <c r="D138" s="340"/>
      <c r="E138" s="340"/>
    </row>
    <row r="139" spans="1:7" x14ac:dyDescent="0.2">
      <c r="A139" s="1" t="s">
        <v>83</v>
      </c>
      <c r="C139" s="340"/>
      <c r="D139" s="340"/>
      <c r="E139" s="340"/>
    </row>
    <row r="140" spans="1:7" x14ac:dyDescent="0.2">
      <c r="A140">
        <v>9002</v>
      </c>
      <c r="C140" s="340" t="e">
        <f>HLOOKUP("start",ESLdata!D$1:D$9999,MATCH($A140,ESLdata!$B$1:$B$9999,0))*-1</f>
        <v>#N/A</v>
      </c>
      <c r="D140" s="340" t="e">
        <f>HLOOKUP("start",ESLdata!E$1:E$9999,MATCH($A140,ESLdata!$B$1:$B$9999,0))*-1</f>
        <v>#N/A</v>
      </c>
      <c r="E140" s="340" t="e">
        <f>HLOOKUP("start",ESLdata!F$1:F$9999,MATCH($A140,ESLdata!$B$1:$B$9999,0))*-1</f>
        <v>#N/A</v>
      </c>
      <c r="G140" t="s">
        <v>393</v>
      </c>
    </row>
    <row r="141" spans="1:7" x14ac:dyDescent="0.2">
      <c r="A141" s="345">
        <v>9300</v>
      </c>
      <c r="C141" s="340">
        <f>HLOOKUP("start",ESLdata!D$1:D$9999,MATCH($A141,ESLdata!$B$1:$B$9999,0))*-1</f>
        <v>1380</v>
      </c>
      <c r="D141" s="340">
        <f>HLOOKUP("start",ESLdata!E$1:E$9999,MATCH($A141,ESLdata!$B$1:$B$9999,0))*-1</f>
        <v>0</v>
      </c>
      <c r="E141" s="340">
        <f>HLOOKUP("start",ESLdata!F$1:F$9999,MATCH($A141,ESLdata!$B$1:$B$9999,0))*-1</f>
        <v>0</v>
      </c>
    </row>
    <row r="142" spans="1:7" x14ac:dyDescent="0.2">
      <c r="A142" s="345">
        <v>9320</v>
      </c>
      <c r="C142" s="340">
        <f>HLOOKUP("start",ESLdata!D$1:D$9999,MATCH($A142,ESLdata!$B$1:$B$9999,0))*-1</f>
        <v>0</v>
      </c>
      <c r="D142" s="340">
        <f>HLOOKUP("start",ESLdata!E$1:E$9999,MATCH($A142,ESLdata!$B$1:$B$9999,0))*-1</f>
        <v>0</v>
      </c>
      <c r="E142" s="340">
        <f>HLOOKUP("start",ESLdata!F$1:F$9999,MATCH($A142,ESLdata!$B$1:$B$9999,0))*-1</f>
        <v>1732.91</v>
      </c>
    </row>
    <row r="143" spans="1:7" x14ac:dyDescent="0.2">
      <c r="A143" s="345" t="s">
        <v>346</v>
      </c>
      <c r="C143" s="340">
        <f>HLOOKUP("start",ESLdata!D$1:D$9999,MATCH($A143,ESLdata!$B$1:$B$9999,0))*-1</f>
        <v>0</v>
      </c>
      <c r="D143" s="340">
        <f>HLOOKUP("start",ESLdata!E$1:E$9999,MATCH($A143,ESLdata!$B$1:$B$9999,0))*-1</f>
        <v>0</v>
      </c>
      <c r="E143" s="340">
        <f>HLOOKUP("start",ESLdata!F$1:F$9999,MATCH($A143,ESLdata!$B$1:$B$9999,0))*-1</f>
        <v>0</v>
      </c>
    </row>
    <row r="144" spans="1:7" x14ac:dyDescent="0.2">
      <c r="A144">
        <v>9319</v>
      </c>
      <c r="C144" s="340">
        <f>HLOOKUP("start",ESLdata!D$1:D$9999,MATCH($A144,ESLdata!$B$1:$B$9999,0))*-1</f>
        <v>3525.5</v>
      </c>
      <c r="D144" s="340">
        <f>HLOOKUP("start",ESLdata!E$1:E$9999,MATCH($A144,ESLdata!$B$1:$B$9999,0))*-1</f>
        <v>0</v>
      </c>
      <c r="E144" s="340">
        <f>HLOOKUP("start",ESLdata!F$1:F$9999,MATCH($A144,ESLdata!$B$1:$B$9999,0))*-1</f>
        <v>3875.5</v>
      </c>
    </row>
    <row r="145" spans="1:5" x14ac:dyDescent="0.2">
      <c r="C145" s="340" t="e">
        <f>SUM(C140:C144)</f>
        <v>#N/A</v>
      </c>
      <c r="D145" s="340">
        <f>SUM(D141:D144)</f>
        <v>0</v>
      </c>
      <c r="E145" s="340" t="e">
        <f>SUM(E140:E144)</f>
        <v>#N/A</v>
      </c>
    </row>
    <row r="146" spans="1:5" x14ac:dyDescent="0.2">
      <c r="C146" s="340"/>
      <c r="D146" s="340"/>
      <c r="E146" s="340"/>
    </row>
    <row r="147" spans="1:5" x14ac:dyDescent="0.2">
      <c r="A147" s="1" t="s">
        <v>384</v>
      </c>
      <c r="C147" s="340"/>
      <c r="D147" s="340"/>
      <c r="E147" s="340"/>
    </row>
    <row r="148" spans="1:5" x14ac:dyDescent="0.2">
      <c r="A148" s="1" t="s">
        <v>385</v>
      </c>
      <c r="C148" s="340"/>
      <c r="D148" s="340"/>
      <c r="E148" s="340"/>
    </row>
    <row r="149" spans="1:5" x14ac:dyDescent="0.2">
      <c r="A149">
        <v>9391</v>
      </c>
      <c r="C149" s="340">
        <f>HLOOKUP("start",ESLdata!D$1:D$9999,MATCH($A149,ESLdata!$B$1:$B$9999,0))*-1</f>
        <v>0</v>
      </c>
      <c r="D149" s="340">
        <f>HLOOKUP("start",ESLdata!E$1:E$9999,MATCH($A149,ESLdata!$B$1:$B$9999,0))*-1</f>
        <v>0</v>
      </c>
      <c r="E149" s="340">
        <f>HLOOKUP("start",ESLdata!F$1:F$9999,MATCH($A149,ESLdata!$B$1:$B$9999,0))*-1</f>
        <v>0</v>
      </c>
    </row>
    <row r="150" spans="1:5" x14ac:dyDescent="0.2">
      <c r="C150" s="340"/>
      <c r="D150" s="340" t="e">
        <f>HLOOKUP("start",ESLdata!E$1:E$9999,MATCH($A150,ESLdata!$B$1:$B$9999,0))*-1</f>
        <v>#N/A</v>
      </c>
      <c r="E150" s="340" t="e">
        <f>HLOOKUP("start",ESLdata!F$1:F$9999,MATCH($A150,ESLdata!$B$1:$B$9999,0))*-1</f>
        <v>#N/A</v>
      </c>
    </row>
    <row r="151" spans="1:5" x14ac:dyDescent="0.2">
      <c r="A151" s="1" t="s">
        <v>386</v>
      </c>
      <c r="C151" s="340"/>
      <c r="D151" s="340"/>
      <c r="E151" s="340"/>
    </row>
    <row r="152" spans="1:5" x14ac:dyDescent="0.2">
      <c r="C152" s="340"/>
      <c r="D152" s="340"/>
      <c r="E152" s="340"/>
    </row>
    <row r="153" spans="1:5" ht="16.5" customHeight="1" x14ac:dyDescent="0.2">
      <c r="C153" s="340"/>
      <c r="D153" s="340"/>
      <c r="E153" s="340"/>
    </row>
    <row r="156" spans="1:5" x14ac:dyDescent="0.2">
      <c r="C156" s="340" t="e">
        <f>HLOOKUP("start",ESLdata!D$1:D$9999,MATCH($A156,ESLdata!$B$1:$B$9999,0))*-1</f>
        <v>#N/A</v>
      </c>
      <c r="D156" s="340" t="e">
        <f>HLOOKUP("start",ESLdata!E$1:E$9999,MATCH($A156,ESLdata!$B$1:$B$9999,0))*-1</f>
        <v>#N/A</v>
      </c>
      <c r="E156" s="340" t="e">
        <f>HLOOKUP("start",ESLdata!F$1:F$9999,MATCH($A156,ESLdata!$B$1:$B$9999,0))*-1</f>
        <v>#N/A</v>
      </c>
    </row>
    <row r="157" spans="1:5" x14ac:dyDescent="0.2">
      <c r="C157" s="340" t="e">
        <f>HLOOKUP("start",ESLdata!D$1:D$9999,MATCH($A157,ESLdata!$B$1:$B$9999,0))*-1</f>
        <v>#N/A</v>
      </c>
      <c r="D157" s="340" t="e">
        <f>HLOOKUP("start",ESLdata!E$1:E$9999,MATCH($A157,ESLdata!$B$1:$B$9999,0))*-1</f>
        <v>#N/A</v>
      </c>
      <c r="E157" s="340" t="e">
        <f>HLOOKUP("start",ESLdata!F$1:F$9999,MATCH($A157,ESLdata!$B$1:$B$9999,0))*-1</f>
        <v>#N/A</v>
      </c>
    </row>
    <row r="158" spans="1:5" x14ac:dyDescent="0.2">
      <c r="C158" s="340" t="e">
        <f>HLOOKUP("start",ESLdata!D$1:D$9999,MATCH($A158,ESLdata!$B$1:$B$9999,0))*-1</f>
        <v>#N/A</v>
      </c>
      <c r="D158" s="340" t="e">
        <f>HLOOKUP("start",ESLdata!E$1:E$9999,MATCH($A158,ESLdata!$B$1:$B$9999,0))*-1</f>
        <v>#N/A</v>
      </c>
      <c r="E158" s="340" t="e">
        <f>HLOOKUP("start",ESLdata!F$1:F$9999,MATCH($A158,ESLdata!$B$1:$B$9999,0))*-1</f>
        <v>#N/A</v>
      </c>
    </row>
    <row r="159" spans="1:5" x14ac:dyDescent="0.2">
      <c r="C159" s="340" t="e">
        <f>HLOOKUP("start",ESLdata!D$1:D$9999,MATCH($A159,ESLdata!$B$1:$B$9999,0))*-1</f>
        <v>#N/A</v>
      </c>
      <c r="D159" s="340" t="e">
        <f>HLOOKUP("start",ESLdata!E$1:E$9999,MATCH($A159,ESLdata!$B$1:$B$9999,0))*-1</f>
        <v>#N/A</v>
      </c>
      <c r="E159" s="340" t="e">
        <f>HLOOKUP("start",ESLdata!F$1:F$9999,MATCH($A159,ESLdata!$B$1:$B$9999,0))*-1</f>
        <v>#N/A</v>
      </c>
    </row>
    <row r="160" spans="1:5" x14ac:dyDescent="0.2">
      <c r="C160" s="340" t="e">
        <f>HLOOKUP("start",ESLdata!D$1:D$9999,MATCH($A160,ESLdata!$B$1:$B$9999,0))*-1</f>
        <v>#N/A</v>
      </c>
      <c r="D160" s="340" t="e">
        <f>HLOOKUP("start",ESLdata!E$1:E$9999,MATCH($A160,ESLdata!$B$1:$B$9999,0))*-1</f>
        <v>#N/A</v>
      </c>
      <c r="E160" s="340" t="e">
        <f>HLOOKUP("start",ESLdata!F$1:F$9999,MATCH($A160,ESLdata!$B$1:$B$9999,0))*-1</f>
        <v>#N/A</v>
      </c>
    </row>
    <row r="161" spans="3:5" x14ac:dyDescent="0.2">
      <c r="C161" s="340" t="e">
        <f>HLOOKUP("start",ESLdata!D$1:D$9999,MATCH($A161,ESLdata!$B$1:$B$9999,0))*-1</f>
        <v>#N/A</v>
      </c>
      <c r="D161" s="340" t="e">
        <f>HLOOKUP("start",ESLdata!E$1:E$9999,MATCH($A161,ESLdata!$B$1:$B$9999,0))*-1</f>
        <v>#N/A</v>
      </c>
      <c r="E161" s="340" t="e">
        <f>HLOOKUP("start",ESLdata!F$1:F$9999,MATCH($A161,ESLdata!$B$1:$B$9999,0))*-1</f>
        <v>#N/A</v>
      </c>
    </row>
    <row r="162" spans="3:5" x14ac:dyDescent="0.2">
      <c r="C162" s="340" t="e">
        <f>HLOOKUP("start",ESLdata!D$1:D$9999,MATCH($A162,ESLdata!$B$1:$B$9999,0))*-1</f>
        <v>#N/A</v>
      </c>
      <c r="D162" s="340" t="e">
        <f>HLOOKUP("start",ESLdata!E$1:E$9999,MATCH($A162,ESLdata!$B$1:$B$9999,0))*-1</f>
        <v>#N/A</v>
      </c>
      <c r="E162" s="340" t="e">
        <f>HLOOKUP("start",ESLdata!F$1:F$9999,MATCH($A162,ESLdata!$B$1:$B$9999,0))*-1</f>
        <v>#N/A</v>
      </c>
    </row>
    <row r="163" spans="3:5" x14ac:dyDescent="0.2">
      <c r="C163" s="340" t="e">
        <f>HLOOKUP("start",ESLdata!D$1:D$9999,MATCH($A163,ESLdata!$B$1:$B$9999,0))*-1</f>
        <v>#N/A</v>
      </c>
      <c r="D163" s="340" t="e">
        <f>HLOOKUP("start",ESLdata!E$1:E$9999,MATCH($A163,ESLdata!$B$1:$B$9999,0))*-1</f>
        <v>#N/A</v>
      </c>
      <c r="E163" s="340" t="e">
        <f>HLOOKUP("start",ESLdata!F$1:F$9999,MATCH($A163,ESLdata!$B$1:$B$9999,0))*-1</f>
        <v>#N/A</v>
      </c>
    </row>
    <row r="164" spans="3:5" x14ac:dyDescent="0.2">
      <c r="C164" s="340" t="e">
        <f>HLOOKUP("start",ESLdata!D$1:D$9999,MATCH($A164,ESLdata!$B$1:$B$9999,0))*-1</f>
        <v>#N/A</v>
      </c>
      <c r="D164" s="340" t="e">
        <f>HLOOKUP("start",ESLdata!E$1:E$9999,MATCH($A164,ESLdata!$B$1:$B$9999,0))*-1</f>
        <v>#N/A</v>
      </c>
      <c r="E164" s="340" t="e">
        <f>HLOOKUP("start",ESLdata!F$1:F$9999,MATCH($A164,ESLdata!$B$1:$B$9999,0))*-1</f>
        <v>#N/A</v>
      </c>
    </row>
    <row r="165" spans="3:5" x14ac:dyDescent="0.2">
      <c r="C165" s="340" t="e">
        <f>HLOOKUP("start",ESLdata!D$1:D$9999,MATCH($A165,ESLdata!$B$1:$B$9999,0))*-1</f>
        <v>#N/A</v>
      </c>
      <c r="D165" s="340" t="e">
        <f>HLOOKUP("start",ESLdata!E$1:E$9999,MATCH($A165,ESLdata!$B$1:$B$9999,0))*-1</f>
        <v>#N/A</v>
      </c>
      <c r="E165" s="340" t="e">
        <f>HLOOKUP("start",ESLdata!F$1:F$9999,MATCH($A165,ESLdata!$B$1:$B$9999,0))*-1</f>
        <v>#N/A</v>
      </c>
    </row>
    <row r="166" spans="3:5" x14ac:dyDescent="0.2">
      <c r="C166" s="340" t="e">
        <f>HLOOKUP("start",ESLdata!D$1:D$9999,MATCH($A166,ESLdata!$B$1:$B$9999,0))*-1</f>
        <v>#N/A</v>
      </c>
      <c r="D166" s="340" t="e">
        <f>HLOOKUP("start",ESLdata!E$1:E$9999,MATCH($A166,ESLdata!$B$1:$B$9999,0))*-1</f>
        <v>#N/A</v>
      </c>
      <c r="E166" s="340" t="e">
        <f>HLOOKUP("start",ESLdata!F$1:F$9999,MATCH($A166,ESLdata!$B$1:$B$9999,0))*-1</f>
        <v>#N/A</v>
      </c>
    </row>
    <row r="167" spans="3:5" x14ac:dyDescent="0.2">
      <c r="C167" s="340" t="e">
        <f>HLOOKUP("start",ESLdata!D$1:D$9999,MATCH($A167,ESLdata!$B$1:$B$9999,0))*-1</f>
        <v>#N/A</v>
      </c>
      <c r="D167" s="340" t="e">
        <f>HLOOKUP("start",ESLdata!E$1:E$9999,MATCH($A167,ESLdata!$B$1:$B$9999,0))*-1</f>
        <v>#N/A</v>
      </c>
      <c r="E167" s="340" t="e">
        <f>HLOOKUP("start",ESLdata!F$1:F$9999,MATCH($A167,ESLdata!$B$1:$B$9999,0))*-1</f>
        <v>#N/A</v>
      </c>
    </row>
    <row r="168" spans="3:5" x14ac:dyDescent="0.2">
      <c r="C168" s="340" t="e">
        <f>HLOOKUP("start",ESLdata!D$1:D$9999,MATCH($A168,ESLdata!$B$1:$B$9999,0))*-1</f>
        <v>#N/A</v>
      </c>
      <c r="D168" s="340" t="e">
        <f>HLOOKUP("start",ESLdata!E$1:E$9999,MATCH($A168,ESLdata!$B$1:$B$9999,0))*-1</f>
        <v>#N/A</v>
      </c>
      <c r="E168" s="340" t="e">
        <f>HLOOKUP("start",ESLdata!F$1:F$9999,MATCH($A168,ESLdata!$B$1:$B$9999,0))*-1</f>
        <v>#N/A</v>
      </c>
    </row>
    <row r="169" spans="3:5" x14ac:dyDescent="0.2">
      <c r="C169" s="340" t="e">
        <f>HLOOKUP("start",ESLdata!D$1:D$9999,MATCH($A169,ESLdata!$B$1:$B$9999,0))*-1</f>
        <v>#N/A</v>
      </c>
      <c r="D169" s="340" t="e">
        <f>HLOOKUP("start",ESLdata!E$1:E$9999,MATCH($A169,ESLdata!$B$1:$B$9999,0))*-1</f>
        <v>#N/A</v>
      </c>
      <c r="E169" s="340" t="e">
        <f>HLOOKUP("start",ESLdata!F$1:F$9999,MATCH($A169,ESLdata!$B$1:$B$9999,0))*-1</f>
        <v>#N/A</v>
      </c>
    </row>
    <row r="170" spans="3:5" x14ac:dyDescent="0.2">
      <c r="C170" s="340" t="e">
        <f>HLOOKUP("start",ESLdata!D$1:D$9999,MATCH($A170,ESLdata!$B$1:$B$9999,0))*-1</f>
        <v>#N/A</v>
      </c>
      <c r="D170" s="340" t="e">
        <f>HLOOKUP("start",ESLdata!E$1:E$9999,MATCH($A170,ESLdata!$B$1:$B$9999,0))*-1</f>
        <v>#N/A</v>
      </c>
      <c r="E170" s="340" t="e">
        <f>HLOOKUP("start",ESLdata!F$1:F$9999,MATCH($A170,ESLdata!$B$1:$B$9999,0))*-1</f>
        <v>#N/A</v>
      </c>
    </row>
    <row r="171" spans="3:5" x14ac:dyDescent="0.2">
      <c r="C171" s="340" t="e">
        <f>HLOOKUP("start",ESLdata!D$1:D$9999,MATCH($A171,ESLdata!$B$1:$B$9999,0))*-1</f>
        <v>#N/A</v>
      </c>
      <c r="D171" s="340" t="e">
        <f>HLOOKUP("start",ESLdata!E$1:E$9999,MATCH($A171,ESLdata!$B$1:$B$9999,0))*-1</f>
        <v>#N/A</v>
      </c>
      <c r="E171" s="340" t="e">
        <f>HLOOKUP("start",ESLdata!F$1:F$9999,MATCH($A171,ESLdata!$B$1:$B$9999,0))*-1</f>
        <v>#N/A</v>
      </c>
    </row>
    <row r="172" spans="3:5" x14ac:dyDescent="0.2">
      <c r="C172" s="340" t="e">
        <f>HLOOKUP("start",ESLdata!D$1:D$9999,MATCH($A172,ESLdata!$B$1:$B$9999,0))*-1</f>
        <v>#N/A</v>
      </c>
      <c r="D172" s="340" t="e">
        <f>HLOOKUP("start",ESLdata!E$1:E$9999,MATCH($A172,ESLdata!$B$1:$B$9999,0))*-1</f>
        <v>#N/A</v>
      </c>
      <c r="E172" s="340" t="e">
        <f>HLOOKUP("start",ESLdata!F$1:F$9999,MATCH($A172,ESLdata!$B$1:$B$9999,0))*-1</f>
        <v>#N/A</v>
      </c>
    </row>
    <row r="173" spans="3:5" x14ac:dyDescent="0.2">
      <c r="C173" s="340" t="e">
        <f>HLOOKUP("start",ESLdata!D$1:D$9999,MATCH($A173,ESLdata!$B$1:$B$9999,0))*-1</f>
        <v>#N/A</v>
      </c>
      <c r="D173" s="340" t="e">
        <f>HLOOKUP("start",ESLdata!E$1:E$9999,MATCH($A173,ESLdata!$B$1:$B$9999,0))*-1</f>
        <v>#N/A</v>
      </c>
      <c r="E173" s="340"/>
    </row>
    <row r="174" spans="3:5" x14ac:dyDescent="0.2">
      <c r="C174" s="340" t="e">
        <f>HLOOKUP("start",ESLdata!D$1:D$9999,MATCH($A174,ESLdata!$B$1:$B$9999,0))*-1</f>
        <v>#N/A</v>
      </c>
      <c r="D174" s="340" t="e">
        <f>HLOOKUP("start",ESLdata!E$1:E$9999,MATCH($A174,ESLdata!$B$1:$B$9999,0))*-1</f>
        <v>#N/A</v>
      </c>
      <c r="E174" s="340"/>
    </row>
    <row r="175" spans="3:5" x14ac:dyDescent="0.2">
      <c r="C175" s="340"/>
      <c r="D175" s="340" t="e">
        <f>HLOOKUP("start",ESLdata!E$1:E$9999,MATCH($A175,ESLdata!$B$1:$B$9999,0))*-1</f>
        <v>#N/A</v>
      </c>
      <c r="E175" s="340"/>
    </row>
    <row r="176" spans="3:5" x14ac:dyDescent="0.2">
      <c r="C176" s="340"/>
      <c r="D176" s="340" t="e">
        <f>HLOOKUP("start",ESLdata!E$1:E$9999,MATCH($A176,ESLdata!$B$1:$B$9999,0))*-1</f>
        <v>#N/A</v>
      </c>
      <c r="E176" s="340"/>
    </row>
    <row r="177" spans="3:5" x14ac:dyDescent="0.2">
      <c r="C177" s="340"/>
      <c r="D177" s="340" t="e">
        <f>HLOOKUP("start",ESLdata!E$1:E$9999,MATCH($A177,ESLdata!$B$1:$B$9999,0))*-1</f>
        <v>#N/A</v>
      </c>
      <c r="E177" s="340"/>
    </row>
    <row r="178" spans="3:5" x14ac:dyDescent="0.2">
      <c r="C178" s="340"/>
      <c r="D178" s="340"/>
      <c r="E178" s="340"/>
    </row>
    <row r="179" spans="3:5" x14ac:dyDescent="0.2">
      <c r="C179" s="340"/>
      <c r="D179" s="340"/>
      <c r="E179" s="340"/>
    </row>
    <row r="180" spans="3:5" x14ac:dyDescent="0.2">
      <c r="C180" s="340"/>
      <c r="D180" s="340"/>
      <c r="E180" s="340"/>
    </row>
    <row r="181" spans="3:5" x14ac:dyDescent="0.2">
      <c r="C181" s="340"/>
      <c r="D181" s="340"/>
      <c r="E181" s="340"/>
    </row>
    <row r="182" spans="3:5" x14ac:dyDescent="0.2">
      <c r="C182" s="340"/>
      <c r="D182" s="340"/>
      <c r="E182" s="340"/>
    </row>
    <row r="183" spans="3:5" x14ac:dyDescent="0.2">
      <c r="C183" s="340"/>
      <c r="D183" s="340"/>
      <c r="E183" s="340"/>
    </row>
    <row r="184" spans="3:5" x14ac:dyDescent="0.2">
      <c r="C184" s="340"/>
      <c r="D184" s="340"/>
      <c r="E184" s="340"/>
    </row>
    <row r="185" spans="3:5" x14ac:dyDescent="0.2">
      <c r="C185" s="340"/>
      <c r="D185" s="340"/>
      <c r="E185" s="340"/>
    </row>
    <row r="186" spans="3:5" x14ac:dyDescent="0.2">
      <c r="C186" s="340"/>
      <c r="D186" s="340"/>
      <c r="E186" s="340"/>
    </row>
    <row r="187" spans="3:5" x14ac:dyDescent="0.2">
      <c r="C187" s="340"/>
      <c r="D187" s="340"/>
      <c r="E187" s="340"/>
    </row>
    <row r="188" spans="3:5" x14ac:dyDescent="0.2">
      <c r="C188" s="340"/>
      <c r="D188" s="340"/>
      <c r="E188" s="340"/>
    </row>
    <row r="189" spans="3:5" x14ac:dyDescent="0.2">
      <c r="C189" s="340"/>
      <c r="D189" s="340"/>
      <c r="E189" s="340"/>
    </row>
    <row r="190" spans="3:5" x14ac:dyDescent="0.2">
      <c r="C190" s="340"/>
      <c r="D190" s="340"/>
      <c r="E190" s="340"/>
    </row>
    <row r="191" spans="3:5" x14ac:dyDescent="0.2">
      <c r="C191" s="340"/>
      <c r="D191" s="340"/>
      <c r="E191" s="340"/>
    </row>
    <row r="192" spans="3:5" x14ac:dyDescent="0.2">
      <c r="C192" s="340"/>
      <c r="D192" s="340"/>
      <c r="E192" s="340"/>
    </row>
    <row r="193" spans="3:5" x14ac:dyDescent="0.2">
      <c r="C193" s="340"/>
      <c r="D193" s="340"/>
      <c r="E193" s="340"/>
    </row>
    <row r="194" spans="3:5" x14ac:dyDescent="0.2">
      <c r="C194" s="340"/>
      <c r="D194" s="340"/>
      <c r="E194" s="340"/>
    </row>
    <row r="195" spans="3:5" x14ac:dyDescent="0.2">
      <c r="D195" s="340"/>
      <c r="E195" s="340"/>
    </row>
    <row r="196" spans="3:5" x14ac:dyDescent="0.2">
      <c r="D196" s="340"/>
      <c r="E196" s="340"/>
    </row>
    <row r="197" spans="3:5" x14ac:dyDescent="0.2">
      <c r="D197" s="340"/>
      <c r="E197" s="340"/>
    </row>
    <row r="198" spans="3:5" x14ac:dyDescent="0.2">
      <c r="D198" s="340"/>
      <c r="E198" s="340"/>
    </row>
    <row r="199" spans="3:5" x14ac:dyDescent="0.2">
      <c r="D199" s="340"/>
      <c r="E199" s="340"/>
    </row>
    <row r="200" spans="3:5" x14ac:dyDescent="0.2">
      <c r="D200" s="340"/>
      <c r="E200" s="340"/>
    </row>
    <row r="201" spans="3:5" x14ac:dyDescent="0.2">
      <c r="D201" s="340"/>
      <c r="E201" s="340"/>
    </row>
    <row r="202" spans="3:5" x14ac:dyDescent="0.2">
      <c r="D202" s="340"/>
      <c r="E202" s="340"/>
    </row>
    <row r="203" spans="3:5" x14ac:dyDescent="0.2">
      <c r="D203" s="340"/>
      <c r="E203" s="340"/>
    </row>
    <row r="204" spans="3:5" x14ac:dyDescent="0.2">
      <c r="D204" s="340"/>
      <c r="E204" s="340"/>
    </row>
    <row r="205" spans="3:5" x14ac:dyDescent="0.2">
      <c r="D205" s="340"/>
      <c r="E205" s="340"/>
    </row>
    <row r="206" spans="3:5" x14ac:dyDescent="0.2">
      <c r="D206" s="340"/>
      <c r="E206" s="340"/>
    </row>
    <row r="207" spans="3:5" x14ac:dyDescent="0.2">
      <c r="D207" s="340"/>
      <c r="E207" s="340"/>
    </row>
    <row r="208" spans="3:5" x14ac:dyDescent="0.2">
      <c r="D208" s="340"/>
      <c r="E208" s="340"/>
    </row>
    <row r="209" spans="4:5" x14ac:dyDescent="0.2">
      <c r="D209" s="340"/>
      <c r="E209" s="340"/>
    </row>
    <row r="210" spans="4:5" x14ac:dyDescent="0.2">
      <c r="D210" s="340"/>
      <c r="E210" s="340"/>
    </row>
    <row r="211" spans="4:5" x14ac:dyDescent="0.2">
      <c r="D211" s="340"/>
      <c r="E211" s="340"/>
    </row>
    <row r="212" spans="4:5" x14ac:dyDescent="0.2">
      <c r="D212" s="340"/>
      <c r="E212" s="340"/>
    </row>
    <row r="213" spans="4:5" x14ac:dyDescent="0.2">
      <c r="D213" s="340"/>
      <c r="E213" s="340"/>
    </row>
    <row r="214" spans="4:5" x14ac:dyDescent="0.2">
      <c r="D214" s="340"/>
      <c r="E214" s="340"/>
    </row>
    <row r="215" spans="4:5" x14ac:dyDescent="0.2">
      <c r="D215" s="340"/>
      <c r="E215" s="340"/>
    </row>
    <row r="216" spans="4:5" x14ac:dyDescent="0.2">
      <c r="E216" s="340"/>
    </row>
    <row r="217" spans="4:5" x14ac:dyDescent="0.2">
      <c r="E217" s="340"/>
    </row>
    <row r="218" spans="4:5" x14ac:dyDescent="0.2">
      <c r="E218" s="340"/>
    </row>
    <row r="219" spans="4:5" x14ac:dyDescent="0.2">
      <c r="E219" s="340"/>
    </row>
    <row r="220" spans="4:5" x14ac:dyDescent="0.2">
      <c r="E220" s="340"/>
    </row>
    <row r="221" spans="4:5" x14ac:dyDescent="0.2">
      <c r="E221" s="340"/>
    </row>
    <row r="222" spans="4:5" x14ac:dyDescent="0.2">
      <c r="E222" s="340"/>
    </row>
    <row r="223" spans="4:5" x14ac:dyDescent="0.2">
      <c r="E223" s="340"/>
    </row>
    <row r="224" spans="4:5" x14ac:dyDescent="0.2">
      <c r="E224" s="340"/>
    </row>
    <row r="225" spans="5:5" x14ac:dyDescent="0.2">
      <c r="E225" s="340"/>
    </row>
    <row r="226" spans="5:5" x14ac:dyDescent="0.2">
      <c r="E226" s="340"/>
    </row>
    <row r="227" spans="5:5" x14ac:dyDescent="0.2">
      <c r="E227" s="340"/>
    </row>
    <row r="228" spans="5:5" x14ac:dyDescent="0.2">
      <c r="E228" s="340"/>
    </row>
    <row r="229" spans="5:5" x14ac:dyDescent="0.2">
      <c r="E229" s="340"/>
    </row>
    <row r="230" spans="5:5" x14ac:dyDescent="0.2">
      <c r="E230" s="340"/>
    </row>
    <row r="231" spans="5:5" x14ac:dyDescent="0.2">
      <c r="E231" s="340"/>
    </row>
    <row r="232" spans="5:5" x14ac:dyDescent="0.2">
      <c r="E232" s="340"/>
    </row>
    <row r="233" spans="5:5" x14ac:dyDescent="0.2">
      <c r="E233" s="340"/>
    </row>
    <row r="234" spans="5:5" x14ac:dyDescent="0.2">
      <c r="E234" s="340"/>
    </row>
    <row r="235" spans="5:5" x14ac:dyDescent="0.2">
      <c r="E235" s="340"/>
    </row>
    <row r="236" spans="5:5" x14ac:dyDescent="0.2">
      <c r="E236" s="340"/>
    </row>
    <row r="237" spans="5:5" x14ac:dyDescent="0.2">
      <c r="E237" s="340"/>
    </row>
    <row r="238" spans="5:5" x14ac:dyDescent="0.2">
      <c r="E238" s="340"/>
    </row>
    <row r="239" spans="5:5" x14ac:dyDescent="0.2">
      <c r="E239" s="340"/>
    </row>
    <row r="240" spans="5:5" x14ac:dyDescent="0.2">
      <c r="E240" s="340"/>
    </row>
    <row r="241" spans="5:5" x14ac:dyDescent="0.2">
      <c r="E241" s="340"/>
    </row>
    <row r="242" spans="5:5" x14ac:dyDescent="0.2">
      <c r="E242" s="340"/>
    </row>
    <row r="243" spans="5:5" x14ac:dyDescent="0.2">
      <c r="E243" s="340"/>
    </row>
    <row r="244" spans="5:5" x14ac:dyDescent="0.2">
      <c r="E244" s="340"/>
    </row>
    <row r="245" spans="5:5" x14ac:dyDescent="0.2">
      <c r="E245" s="340"/>
    </row>
    <row r="246" spans="5:5" x14ac:dyDescent="0.2">
      <c r="E246" s="340"/>
    </row>
    <row r="247" spans="5:5" x14ac:dyDescent="0.2">
      <c r="E247" s="340"/>
    </row>
    <row r="248" spans="5:5" x14ac:dyDescent="0.2">
      <c r="E248" s="340"/>
    </row>
    <row r="249" spans="5:5" x14ac:dyDescent="0.2">
      <c r="E249" s="340"/>
    </row>
    <row r="250" spans="5:5" x14ac:dyDescent="0.2">
      <c r="E250" s="340"/>
    </row>
    <row r="251" spans="5:5" x14ac:dyDescent="0.2">
      <c r="E251" s="340"/>
    </row>
    <row r="252" spans="5:5" x14ac:dyDescent="0.2">
      <c r="E252" s="340"/>
    </row>
    <row r="253" spans="5:5" x14ac:dyDescent="0.2">
      <c r="E253" s="340"/>
    </row>
    <row r="254" spans="5:5" x14ac:dyDescent="0.2">
      <c r="E254" s="340"/>
    </row>
    <row r="255" spans="5:5" x14ac:dyDescent="0.2">
      <c r="E255" s="340"/>
    </row>
    <row r="256" spans="5:5" x14ac:dyDescent="0.2">
      <c r="E256" s="340"/>
    </row>
    <row r="257" spans="5:5" x14ac:dyDescent="0.2">
      <c r="E257" s="340"/>
    </row>
    <row r="258" spans="5:5" x14ac:dyDescent="0.2">
      <c r="E258" s="340"/>
    </row>
    <row r="259" spans="5:5" x14ac:dyDescent="0.2">
      <c r="E259" s="340"/>
    </row>
    <row r="260" spans="5:5" x14ac:dyDescent="0.2">
      <c r="E260" s="340"/>
    </row>
    <row r="261" spans="5:5" x14ac:dyDescent="0.2">
      <c r="E261" s="340"/>
    </row>
    <row r="262" spans="5:5" x14ac:dyDescent="0.2">
      <c r="E262" s="340"/>
    </row>
    <row r="263" spans="5:5" x14ac:dyDescent="0.2">
      <c r="E263" s="340"/>
    </row>
    <row r="264" spans="5:5" x14ac:dyDescent="0.2">
      <c r="E264" s="340"/>
    </row>
    <row r="265" spans="5:5" x14ac:dyDescent="0.2">
      <c r="E265" s="340"/>
    </row>
    <row r="266" spans="5:5" x14ac:dyDescent="0.2">
      <c r="E266" s="340"/>
    </row>
  </sheetData>
  <customSheetViews>
    <customSheetView guid="{98CE6726-DCD9-4FC2-A246-95AE96883A54}" state="hidden" topLeftCell="A67">
      <selection activeCell="C93" sqref="C93"/>
      <pageMargins left="0.75" right="0.75" top="1" bottom="1" header="0.5" footer="0.5"/>
      <pageSetup paperSize="9" orientation="portrait" r:id="rId1"/>
      <headerFooter alignWithMargins="0"/>
    </customSheetView>
    <customSheetView guid="{20188BB5-D17C-FD44-AB23-FE92EFD12A10}" topLeftCell="A67">
      <selection activeCell="C93" sqref="C93"/>
      <pageMargins left="0.75" right="0.75" top="1" bottom="1" header="0.5" footer="0.5"/>
      <pageSetup paperSize="9" orientation="portrait" r:id="rId2"/>
      <headerFooter alignWithMargins="0"/>
    </customSheetView>
    <customSheetView guid="{FB76ADEE-B62F-4FC8-8FF4-E0C8ACCF1057}" topLeftCell="A67">
      <selection activeCell="C93" sqref="C93"/>
      <pageMargins left="0.75" right="0.75" top="1" bottom="1" header="0.5" footer="0.5"/>
      <pageSetup paperSize="9" orientation="portrait" r:id="rId3"/>
      <headerFooter alignWithMargins="0"/>
    </customSheetView>
    <customSheetView guid="{8809097E-0878-44B3-9492-862A5B37D6DC}" topLeftCell="A67">
      <selection activeCell="C93" sqref="C93"/>
      <pageMargins left="0.75" right="0.75" top="1" bottom="1" header="0.5" footer="0.5"/>
      <pageSetup paperSize="9" orientation="portrait" r:id="rId4"/>
      <headerFooter alignWithMargins="0"/>
    </customSheetView>
  </customSheetViews>
  <phoneticPr fontId="67" type="noConversion"/>
  <pageMargins left="0.75" right="0.75" top="1" bottom="1" header="0.5" footer="0.5"/>
  <pageSetup paperSize="9" orientation="portrait"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43"/>
  <sheetViews>
    <sheetView topLeftCell="A73" workbookViewId="0">
      <selection activeCell="G88" sqref="G88"/>
    </sheetView>
  </sheetViews>
  <sheetFormatPr defaultColWidth="8.85546875" defaultRowHeight="12.75" x14ac:dyDescent="0.2"/>
  <cols>
    <col min="2" max="2" width="9.85546875" customWidth="1"/>
    <col min="3" max="3" width="37.42578125" customWidth="1"/>
    <col min="4" max="4" width="12.140625" style="8" customWidth="1"/>
    <col min="5" max="5" width="11.85546875" style="8" customWidth="1"/>
    <col min="6" max="6" width="16" style="8" customWidth="1"/>
  </cols>
  <sheetData>
    <row r="1" spans="1:6" x14ac:dyDescent="0.2">
      <c r="A1" t="s">
        <v>266</v>
      </c>
      <c r="B1" t="s">
        <v>216</v>
      </c>
      <c r="C1" t="s">
        <v>177</v>
      </c>
      <c r="D1" s="8" t="s">
        <v>267</v>
      </c>
      <c r="E1" s="8" t="s">
        <v>65</v>
      </c>
      <c r="F1" s="8" t="s">
        <v>268</v>
      </c>
    </row>
    <row r="2" spans="1:6" x14ac:dyDescent="0.2">
      <c r="A2">
        <v>505</v>
      </c>
      <c r="B2">
        <v>100</v>
      </c>
      <c r="C2" t="s">
        <v>464</v>
      </c>
      <c r="D2" s="8">
        <v>0</v>
      </c>
      <c r="E2" s="8">
        <v>0</v>
      </c>
      <c r="F2" s="8">
        <v>0</v>
      </c>
    </row>
    <row r="3" spans="1:6" x14ac:dyDescent="0.2">
      <c r="A3">
        <v>505</v>
      </c>
      <c r="B3">
        <v>101</v>
      </c>
      <c r="C3" t="s">
        <v>465</v>
      </c>
      <c r="D3" s="8">
        <v>0</v>
      </c>
      <c r="E3" s="8">
        <v>0</v>
      </c>
      <c r="F3" s="8">
        <v>0</v>
      </c>
    </row>
    <row r="4" spans="1:6" x14ac:dyDescent="0.2">
      <c r="A4">
        <v>505</v>
      </c>
      <c r="B4">
        <v>102</v>
      </c>
      <c r="C4" t="s">
        <v>269</v>
      </c>
      <c r="D4" s="439">
        <v>-1134.74</v>
      </c>
      <c r="E4" s="439">
        <v>-1000</v>
      </c>
      <c r="F4" s="439">
        <v>-1037.94</v>
      </c>
    </row>
    <row r="5" spans="1:6" x14ac:dyDescent="0.2">
      <c r="A5">
        <v>505</v>
      </c>
      <c r="B5">
        <v>103</v>
      </c>
      <c r="C5" t="s">
        <v>270</v>
      </c>
      <c r="D5" s="439">
        <v>-1026.6600000000001</v>
      </c>
      <c r="E5" s="439">
        <v>-1000</v>
      </c>
      <c r="F5" s="439">
        <v>-939.1</v>
      </c>
    </row>
    <row r="6" spans="1:6" x14ac:dyDescent="0.2">
      <c r="A6">
        <v>505</v>
      </c>
      <c r="B6">
        <v>104</v>
      </c>
      <c r="C6" t="s">
        <v>466</v>
      </c>
      <c r="D6" s="439">
        <v>-170972.01</v>
      </c>
      <c r="E6" s="439">
        <v>-170971</v>
      </c>
      <c r="F6" s="439">
        <v>-170972</v>
      </c>
    </row>
    <row r="7" spans="1:6" x14ac:dyDescent="0.2">
      <c r="A7">
        <v>505</v>
      </c>
      <c r="B7">
        <v>105</v>
      </c>
      <c r="C7" t="s">
        <v>271</v>
      </c>
      <c r="D7" s="439">
        <v>0</v>
      </c>
      <c r="E7" s="439">
        <v>0</v>
      </c>
      <c r="F7" s="439">
        <v>0</v>
      </c>
    </row>
    <row r="8" spans="1:6" x14ac:dyDescent="0.2">
      <c r="A8">
        <v>505</v>
      </c>
      <c r="B8">
        <v>106</v>
      </c>
      <c r="C8" t="s">
        <v>272</v>
      </c>
      <c r="D8" s="439">
        <v>-22160.48</v>
      </c>
      <c r="E8" s="439">
        <v>-45640</v>
      </c>
      <c r="F8" s="439">
        <v>-28022.48</v>
      </c>
    </row>
    <row r="9" spans="1:6" x14ac:dyDescent="0.2">
      <c r="A9">
        <v>505</v>
      </c>
      <c r="B9">
        <v>107</v>
      </c>
      <c r="C9" t="s">
        <v>273</v>
      </c>
      <c r="D9" s="439">
        <v>-24769.94</v>
      </c>
      <c r="E9" s="439">
        <v>0</v>
      </c>
      <c r="F9" s="439">
        <v>-9687.39</v>
      </c>
    </row>
    <row r="10" spans="1:6" x14ac:dyDescent="0.2">
      <c r="A10">
        <v>505</v>
      </c>
      <c r="B10">
        <v>108</v>
      </c>
      <c r="C10" t="s">
        <v>274</v>
      </c>
      <c r="D10" s="8">
        <v>0</v>
      </c>
      <c r="E10" s="8">
        <v>0</v>
      </c>
      <c r="F10" s="8">
        <v>0</v>
      </c>
    </row>
    <row r="11" spans="1:6" x14ac:dyDescent="0.2">
      <c r="A11">
        <v>505</v>
      </c>
      <c r="B11">
        <v>142</v>
      </c>
      <c r="C11" t="s">
        <v>275</v>
      </c>
      <c r="D11" s="8">
        <v>0</v>
      </c>
      <c r="E11" s="8">
        <v>0</v>
      </c>
      <c r="F11" s="8">
        <v>0</v>
      </c>
    </row>
    <row r="12" spans="1:6" x14ac:dyDescent="0.2">
      <c r="A12">
        <v>505</v>
      </c>
      <c r="B12">
        <v>143</v>
      </c>
      <c r="C12" t="s">
        <v>342</v>
      </c>
      <c r="D12" s="8">
        <v>0</v>
      </c>
      <c r="E12" s="8">
        <v>0</v>
      </c>
      <c r="F12" s="8">
        <v>0</v>
      </c>
    </row>
    <row r="13" spans="1:6" x14ac:dyDescent="0.2">
      <c r="A13">
        <v>505</v>
      </c>
      <c r="B13">
        <v>146</v>
      </c>
      <c r="C13" t="s">
        <v>276</v>
      </c>
      <c r="D13" s="8">
        <v>0</v>
      </c>
      <c r="E13" s="8">
        <v>0</v>
      </c>
      <c r="F13" s="8">
        <v>0</v>
      </c>
    </row>
    <row r="14" spans="1:6" x14ac:dyDescent="0.2">
      <c r="A14">
        <v>505</v>
      </c>
      <c r="B14">
        <v>147</v>
      </c>
      <c r="C14" t="s">
        <v>277</v>
      </c>
      <c r="D14" s="8">
        <v>0</v>
      </c>
      <c r="E14" s="8">
        <v>0</v>
      </c>
      <c r="F14" s="8">
        <v>0</v>
      </c>
    </row>
    <row r="15" spans="1:6" x14ac:dyDescent="0.2">
      <c r="A15">
        <v>505</v>
      </c>
      <c r="B15">
        <v>148</v>
      </c>
      <c r="C15" t="s">
        <v>467</v>
      </c>
      <c r="D15" s="8">
        <v>0</v>
      </c>
      <c r="E15" s="8">
        <v>0</v>
      </c>
      <c r="F15" s="8">
        <v>0</v>
      </c>
    </row>
    <row r="16" spans="1:6" x14ac:dyDescent="0.2">
      <c r="A16">
        <v>505</v>
      </c>
      <c r="B16">
        <v>190</v>
      </c>
      <c r="C16" t="s">
        <v>468</v>
      </c>
      <c r="D16" s="8">
        <v>0</v>
      </c>
      <c r="E16" s="8">
        <v>0</v>
      </c>
      <c r="F16" s="8">
        <v>0</v>
      </c>
    </row>
    <row r="17" spans="1:6" x14ac:dyDescent="0.2">
      <c r="A17">
        <v>505</v>
      </c>
      <c r="B17">
        <v>191</v>
      </c>
      <c r="C17" t="s">
        <v>278</v>
      </c>
      <c r="D17" s="439">
        <v>-756.7</v>
      </c>
      <c r="E17" s="439">
        <v>-1692</v>
      </c>
      <c r="F17" s="439">
        <v>-1602.26</v>
      </c>
    </row>
    <row r="18" spans="1:6" x14ac:dyDescent="0.2">
      <c r="A18">
        <v>505</v>
      </c>
      <c r="B18">
        <v>200</v>
      </c>
      <c r="C18" t="s">
        <v>469</v>
      </c>
      <c r="D18" s="8">
        <v>0</v>
      </c>
      <c r="E18" s="8">
        <v>0</v>
      </c>
      <c r="F18" s="8">
        <v>0</v>
      </c>
    </row>
    <row r="19" spans="1:6" x14ac:dyDescent="0.2">
      <c r="A19">
        <v>505</v>
      </c>
      <c r="B19">
        <v>201</v>
      </c>
      <c r="C19" t="s">
        <v>470</v>
      </c>
      <c r="D19" s="8">
        <v>0</v>
      </c>
      <c r="E19" s="8">
        <v>0</v>
      </c>
      <c r="F19" s="8">
        <v>0</v>
      </c>
    </row>
    <row r="20" spans="1:6" x14ac:dyDescent="0.2">
      <c r="A20">
        <v>505</v>
      </c>
      <c r="B20">
        <v>220</v>
      </c>
      <c r="C20" t="s">
        <v>279</v>
      </c>
      <c r="D20" s="439">
        <v>0</v>
      </c>
      <c r="E20" s="439">
        <v>0</v>
      </c>
      <c r="F20" s="439">
        <v>-1305</v>
      </c>
    </row>
    <row r="21" spans="1:6" x14ac:dyDescent="0.2">
      <c r="A21">
        <v>505</v>
      </c>
      <c r="B21">
        <v>221</v>
      </c>
      <c r="C21" t="s">
        <v>280</v>
      </c>
      <c r="D21" s="8">
        <v>0</v>
      </c>
      <c r="E21" s="8">
        <v>0</v>
      </c>
      <c r="F21" s="8">
        <v>0</v>
      </c>
    </row>
    <row r="22" spans="1:6" x14ac:dyDescent="0.2">
      <c r="A22">
        <v>505</v>
      </c>
      <c r="B22">
        <v>222</v>
      </c>
      <c r="C22" t="s">
        <v>281</v>
      </c>
      <c r="D22" s="439">
        <v>0</v>
      </c>
      <c r="E22" s="439">
        <v>0</v>
      </c>
      <c r="F22" s="439">
        <v>-327.83</v>
      </c>
    </row>
    <row r="23" spans="1:6" x14ac:dyDescent="0.2">
      <c r="A23">
        <v>505</v>
      </c>
      <c r="B23">
        <v>250</v>
      </c>
      <c r="C23" t="s">
        <v>471</v>
      </c>
      <c r="D23" s="8">
        <v>0</v>
      </c>
      <c r="E23" s="8">
        <v>0</v>
      </c>
      <c r="F23" s="8">
        <v>0</v>
      </c>
    </row>
    <row r="24" spans="1:6" x14ac:dyDescent="0.2">
      <c r="A24">
        <v>505</v>
      </c>
      <c r="B24">
        <v>251</v>
      </c>
      <c r="C24" t="s">
        <v>282</v>
      </c>
      <c r="D24" s="8">
        <v>0</v>
      </c>
      <c r="E24" s="8">
        <v>0</v>
      </c>
      <c r="F24" s="8">
        <v>0</v>
      </c>
    </row>
    <row r="25" spans="1:6" x14ac:dyDescent="0.2">
      <c r="A25">
        <v>505</v>
      </c>
      <c r="B25">
        <v>252</v>
      </c>
      <c r="C25" t="s">
        <v>283</v>
      </c>
      <c r="D25" s="8">
        <v>0</v>
      </c>
      <c r="E25" s="8">
        <v>0</v>
      </c>
      <c r="F25" s="8">
        <v>0</v>
      </c>
    </row>
    <row r="26" spans="1:6" x14ac:dyDescent="0.2">
      <c r="A26">
        <v>505</v>
      </c>
      <c r="B26">
        <v>253</v>
      </c>
      <c r="C26" t="s">
        <v>284</v>
      </c>
      <c r="D26" s="8">
        <v>-466.42</v>
      </c>
      <c r="E26" s="8">
        <v>0</v>
      </c>
      <c r="F26" s="8">
        <v>-469.36</v>
      </c>
    </row>
    <row r="27" spans="1:6" x14ac:dyDescent="0.2">
      <c r="A27">
        <v>505</v>
      </c>
      <c r="B27">
        <v>295</v>
      </c>
      <c r="C27" t="s">
        <v>285</v>
      </c>
      <c r="D27" s="8">
        <v>0</v>
      </c>
      <c r="E27" s="8">
        <v>0</v>
      </c>
    </row>
    <row r="28" spans="1:6" x14ac:dyDescent="0.2">
      <c r="A28">
        <v>505</v>
      </c>
      <c r="B28">
        <v>1000</v>
      </c>
      <c r="C28" t="s">
        <v>472</v>
      </c>
      <c r="D28" s="8">
        <v>0</v>
      </c>
      <c r="E28" s="8">
        <v>0</v>
      </c>
      <c r="F28" s="8">
        <v>0</v>
      </c>
    </row>
    <row r="29" spans="1:6" x14ac:dyDescent="0.2">
      <c r="A29">
        <v>505</v>
      </c>
      <c r="B29">
        <v>1001</v>
      </c>
      <c r="C29" t="s">
        <v>473</v>
      </c>
      <c r="D29" s="8">
        <v>0</v>
      </c>
      <c r="E29" s="8">
        <v>0</v>
      </c>
      <c r="F29" s="8">
        <v>0</v>
      </c>
    </row>
    <row r="30" spans="1:6" x14ac:dyDescent="0.2">
      <c r="A30">
        <v>505</v>
      </c>
      <c r="B30">
        <v>1010</v>
      </c>
      <c r="C30" t="s">
        <v>286</v>
      </c>
      <c r="D30" s="439">
        <v>16.440000000000001</v>
      </c>
      <c r="E30" s="439">
        <v>50</v>
      </c>
      <c r="F30" s="439">
        <v>116.47</v>
      </c>
    </row>
    <row r="31" spans="1:6" x14ac:dyDescent="0.2">
      <c r="A31">
        <v>505</v>
      </c>
      <c r="B31">
        <v>1015</v>
      </c>
      <c r="C31" t="s">
        <v>287</v>
      </c>
      <c r="D31" s="439">
        <v>507.74</v>
      </c>
      <c r="E31" s="439">
        <v>350</v>
      </c>
      <c r="F31" s="439">
        <v>530.99</v>
      </c>
    </row>
    <row r="32" spans="1:6" x14ac:dyDescent="0.2">
      <c r="A32">
        <v>505</v>
      </c>
      <c r="B32">
        <v>1100</v>
      </c>
      <c r="C32" t="s">
        <v>474</v>
      </c>
      <c r="D32" s="8">
        <v>0</v>
      </c>
      <c r="E32" s="8">
        <v>0</v>
      </c>
      <c r="F32" s="8">
        <v>0</v>
      </c>
    </row>
    <row r="33" spans="1:6" x14ac:dyDescent="0.2">
      <c r="A33">
        <v>505</v>
      </c>
      <c r="B33">
        <v>1120</v>
      </c>
      <c r="C33" t="s">
        <v>475</v>
      </c>
      <c r="D33" s="439">
        <v>0</v>
      </c>
      <c r="E33" s="439">
        <v>880</v>
      </c>
      <c r="F33" s="439">
        <v>330</v>
      </c>
    </row>
    <row r="34" spans="1:6" x14ac:dyDescent="0.2">
      <c r="A34">
        <v>505</v>
      </c>
      <c r="B34">
        <v>1200</v>
      </c>
      <c r="C34" t="s">
        <v>476</v>
      </c>
      <c r="D34" s="8">
        <v>0</v>
      </c>
      <c r="E34" s="8">
        <v>0</v>
      </c>
      <c r="F34" s="8">
        <v>0</v>
      </c>
    </row>
    <row r="35" spans="1:6" x14ac:dyDescent="0.2">
      <c r="A35">
        <v>505</v>
      </c>
      <c r="B35">
        <v>1210</v>
      </c>
      <c r="C35" t="s">
        <v>288</v>
      </c>
      <c r="D35" s="439">
        <v>3420</v>
      </c>
      <c r="E35" s="439">
        <v>3420</v>
      </c>
      <c r="F35" s="439">
        <v>4370</v>
      </c>
    </row>
    <row r="36" spans="1:6" x14ac:dyDescent="0.2">
      <c r="A36">
        <v>505</v>
      </c>
      <c r="B36">
        <v>1300</v>
      </c>
      <c r="C36" t="s">
        <v>477</v>
      </c>
      <c r="D36" s="8">
        <v>0</v>
      </c>
      <c r="E36" s="8">
        <v>0</v>
      </c>
      <c r="F36" s="8">
        <v>0</v>
      </c>
    </row>
    <row r="37" spans="1:6" x14ac:dyDescent="0.2">
      <c r="A37">
        <v>505</v>
      </c>
      <c r="B37">
        <v>1305</v>
      </c>
      <c r="C37" t="s">
        <v>77</v>
      </c>
      <c r="D37" s="439">
        <v>2930.66</v>
      </c>
      <c r="E37" s="439">
        <v>2500</v>
      </c>
      <c r="F37" s="439">
        <v>2946.28</v>
      </c>
    </row>
    <row r="38" spans="1:6" x14ac:dyDescent="0.2">
      <c r="A38">
        <v>505</v>
      </c>
      <c r="B38">
        <v>1310</v>
      </c>
      <c r="C38" t="s">
        <v>289</v>
      </c>
      <c r="D38" s="439">
        <v>0</v>
      </c>
      <c r="E38" s="439">
        <v>250</v>
      </c>
      <c r="F38" s="439">
        <v>110</v>
      </c>
    </row>
    <row r="39" spans="1:6" x14ac:dyDescent="0.2">
      <c r="A39">
        <v>505</v>
      </c>
      <c r="B39">
        <v>1315</v>
      </c>
      <c r="C39" t="s">
        <v>290</v>
      </c>
      <c r="D39" s="439">
        <v>129.4</v>
      </c>
      <c r="E39" s="439">
        <v>2500</v>
      </c>
      <c r="F39" s="439">
        <v>0</v>
      </c>
    </row>
    <row r="40" spans="1:6" x14ac:dyDescent="0.2">
      <c r="A40">
        <v>505</v>
      </c>
      <c r="B40">
        <v>1320</v>
      </c>
      <c r="C40" t="s">
        <v>291</v>
      </c>
      <c r="D40" s="439">
        <v>1136.22</v>
      </c>
      <c r="E40" s="439">
        <v>1200</v>
      </c>
      <c r="F40" s="439">
        <v>1335.65</v>
      </c>
    </row>
    <row r="41" spans="1:6" x14ac:dyDescent="0.2">
      <c r="A41">
        <v>505</v>
      </c>
      <c r="B41">
        <v>1400</v>
      </c>
      <c r="C41" t="s">
        <v>478</v>
      </c>
      <c r="D41" s="8">
        <v>0</v>
      </c>
      <c r="E41" s="8">
        <v>0</v>
      </c>
      <c r="F41" s="8">
        <v>0</v>
      </c>
    </row>
    <row r="42" spans="1:6" x14ac:dyDescent="0.2">
      <c r="A42">
        <v>505</v>
      </c>
      <c r="B42">
        <v>1410</v>
      </c>
      <c r="C42" t="s">
        <v>292</v>
      </c>
      <c r="D42" s="439">
        <v>135.05000000000001</v>
      </c>
      <c r="E42" s="439">
        <v>1600</v>
      </c>
      <c r="F42" s="439">
        <v>78.760000000000005</v>
      </c>
    </row>
    <row r="43" spans="1:6" x14ac:dyDescent="0.2">
      <c r="A43">
        <v>505</v>
      </c>
      <c r="B43">
        <v>1460</v>
      </c>
      <c r="C43" t="s">
        <v>293</v>
      </c>
      <c r="D43" s="439">
        <v>27216.69</v>
      </c>
      <c r="E43" s="439">
        <v>27000</v>
      </c>
      <c r="F43" s="439">
        <v>26004.720000000001</v>
      </c>
    </row>
    <row r="44" spans="1:6" x14ac:dyDescent="0.2">
      <c r="A44">
        <v>505</v>
      </c>
      <c r="B44">
        <v>1500</v>
      </c>
      <c r="C44" t="s">
        <v>479</v>
      </c>
      <c r="D44" s="8">
        <v>0</v>
      </c>
      <c r="E44" s="8">
        <v>0</v>
      </c>
      <c r="F44" s="8">
        <v>0</v>
      </c>
    </row>
    <row r="45" spans="1:6" x14ac:dyDescent="0.2">
      <c r="A45">
        <v>505</v>
      </c>
      <c r="B45">
        <v>1508</v>
      </c>
      <c r="C45" t="s">
        <v>294</v>
      </c>
      <c r="D45" s="439">
        <v>780</v>
      </c>
      <c r="E45" s="439">
        <v>800</v>
      </c>
      <c r="F45" s="439">
        <v>780</v>
      </c>
    </row>
    <row r="46" spans="1:6" x14ac:dyDescent="0.2">
      <c r="A46">
        <v>505</v>
      </c>
      <c r="B46">
        <v>1510</v>
      </c>
      <c r="C46" t="s">
        <v>295</v>
      </c>
      <c r="D46" s="439">
        <v>3324</v>
      </c>
      <c r="E46" s="439">
        <v>3400</v>
      </c>
      <c r="F46" s="439">
        <v>3264</v>
      </c>
    </row>
    <row r="47" spans="1:6" x14ac:dyDescent="0.2">
      <c r="A47">
        <v>505</v>
      </c>
      <c r="B47">
        <v>1530</v>
      </c>
      <c r="C47" t="s">
        <v>480</v>
      </c>
      <c r="D47" s="439">
        <v>42.5</v>
      </c>
      <c r="E47" s="439">
        <v>70</v>
      </c>
      <c r="F47" s="439">
        <v>18.38</v>
      </c>
    </row>
    <row r="48" spans="1:6" x14ac:dyDescent="0.2">
      <c r="A48">
        <v>505</v>
      </c>
      <c r="B48">
        <v>1535</v>
      </c>
      <c r="C48" t="s">
        <v>296</v>
      </c>
      <c r="D48" s="439">
        <v>18829.560000000001</v>
      </c>
      <c r="E48" s="439">
        <v>18830</v>
      </c>
      <c r="F48" s="439">
        <v>18829.62</v>
      </c>
    </row>
    <row r="49" spans="1:6" x14ac:dyDescent="0.2">
      <c r="A49">
        <v>505</v>
      </c>
      <c r="B49">
        <v>1540</v>
      </c>
      <c r="C49" t="s">
        <v>297</v>
      </c>
      <c r="D49" s="439">
        <v>277.2</v>
      </c>
      <c r="E49" s="439">
        <v>320</v>
      </c>
      <c r="F49" s="439">
        <v>291.5</v>
      </c>
    </row>
    <row r="50" spans="1:6" x14ac:dyDescent="0.2">
      <c r="A50">
        <v>505</v>
      </c>
      <c r="B50">
        <v>1560</v>
      </c>
      <c r="C50" t="s">
        <v>298</v>
      </c>
      <c r="D50" s="439">
        <v>2336.46</v>
      </c>
      <c r="E50" s="439">
        <v>3000</v>
      </c>
      <c r="F50" s="439">
        <v>2191.66</v>
      </c>
    </row>
    <row r="51" spans="1:6" x14ac:dyDescent="0.2">
      <c r="A51">
        <v>505</v>
      </c>
      <c r="B51">
        <v>1565</v>
      </c>
      <c r="C51" t="s">
        <v>299</v>
      </c>
      <c r="D51" s="439">
        <v>0</v>
      </c>
      <c r="E51" s="439">
        <v>0</v>
      </c>
      <c r="F51" s="439">
        <v>0</v>
      </c>
    </row>
    <row r="52" spans="1:6" x14ac:dyDescent="0.2">
      <c r="A52">
        <v>505</v>
      </c>
      <c r="B52">
        <v>1570</v>
      </c>
      <c r="C52" t="s">
        <v>300</v>
      </c>
      <c r="D52" s="439">
        <v>169</v>
      </c>
      <c r="E52" s="439">
        <v>500</v>
      </c>
      <c r="F52" s="439">
        <v>773.91</v>
      </c>
    </row>
    <row r="53" spans="1:6" x14ac:dyDescent="0.2">
      <c r="A53">
        <v>505</v>
      </c>
      <c r="B53">
        <v>1575</v>
      </c>
      <c r="C53" t="s">
        <v>301</v>
      </c>
      <c r="D53" s="437">
        <v>44.44</v>
      </c>
      <c r="E53" s="437">
        <v>60</v>
      </c>
      <c r="F53" s="437">
        <v>51.11</v>
      </c>
    </row>
    <row r="54" spans="1:6" x14ac:dyDescent="0.2">
      <c r="A54">
        <v>505</v>
      </c>
      <c r="B54">
        <v>1580</v>
      </c>
      <c r="C54" t="s">
        <v>302</v>
      </c>
      <c r="D54" s="439">
        <v>0</v>
      </c>
      <c r="E54" s="439">
        <v>0</v>
      </c>
      <c r="F54" s="439">
        <v>15</v>
      </c>
    </row>
    <row r="55" spans="1:6" x14ac:dyDescent="0.2">
      <c r="A55">
        <v>505</v>
      </c>
      <c r="B55">
        <v>1595</v>
      </c>
      <c r="C55" t="s">
        <v>303</v>
      </c>
      <c r="D55" s="437">
        <v>75</v>
      </c>
      <c r="E55" s="437">
        <v>0</v>
      </c>
      <c r="F55" s="437">
        <v>60</v>
      </c>
    </row>
    <row r="56" spans="1:6" x14ac:dyDescent="0.2">
      <c r="A56">
        <v>505</v>
      </c>
      <c r="B56">
        <v>1599</v>
      </c>
      <c r="C56" t="s">
        <v>304</v>
      </c>
      <c r="D56" s="439">
        <v>0</v>
      </c>
      <c r="E56" s="439">
        <v>0</v>
      </c>
      <c r="F56" s="439">
        <v>0</v>
      </c>
    </row>
    <row r="57" spans="1:6" x14ac:dyDescent="0.2">
      <c r="A57">
        <v>505</v>
      </c>
      <c r="B57">
        <v>2000</v>
      </c>
      <c r="C57" t="s">
        <v>481</v>
      </c>
      <c r="D57" s="8">
        <v>0</v>
      </c>
      <c r="E57" s="8">
        <v>0</v>
      </c>
      <c r="F57" s="8">
        <v>0</v>
      </c>
    </row>
    <row r="58" spans="1:6" x14ac:dyDescent="0.2">
      <c r="A58">
        <v>505</v>
      </c>
      <c r="B58">
        <v>2001</v>
      </c>
      <c r="C58" t="s">
        <v>482</v>
      </c>
      <c r="D58" s="8">
        <v>0</v>
      </c>
      <c r="E58" s="8">
        <v>0</v>
      </c>
      <c r="F58" s="8">
        <v>0</v>
      </c>
    </row>
    <row r="59" spans="1:6" x14ac:dyDescent="0.2">
      <c r="A59">
        <v>505</v>
      </c>
      <c r="B59">
        <v>2005</v>
      </c>
      <c r="C59" t="s">
        <v>483</v>
      </c>
      <c r="D59" s="439">
        <v>960</v>
      </c>
      <c r="E59" s="439">
        <v>1000</v>
      </c>
      <c r="F59" s="439">
        <v>160</v>
      </c>
    </row>
    <row r="60" spans="1:6" x14ac:dyDescent="0.2">
      <c r="A60">
        <v>505</v>
      </c>
      <c r="B60">
        <v>2100</v>
      </c>
      <c r="C60" t="s">
        <v>484</v>
      </c>
      <c r="D60" s="8">
        <v>0</v>
      </c>
      <c r="E60" s="8">
        <v>0</v>
      </c>
      <c r="F60" s="8">
        <v>0</v>
      </c>
    </row>
    <row r="61" spans="1:6" x14ac:dyDescent="0.2">
      <c r="A61">
        <v>505</v>
      </c>
      <c r="B61">
        <v>2200</v>
      </c>
      <c r="C61" t="s">
        <v>485</v>
      </c>
      <c r="D61" s="8">
        <v>0</v>
      </c>
      <c r="E61" s="8">
        <v>0</v>
      </c>
      <c r="F61" s="8">
        <v>0</v>
      </c>
    </row>
    <row r="62" spans="1:6" x14ac:dyDescent="0.2">
      <c r="A62">
        <v>505</v>
      </c>
      <c r="B62">
        <v>2300</v>
      </c>
      <c r="C62" t="s">
        <v>486</v>
      </c>
      <c r="D62" s="8">
        <v>0</v>
      </c>
      <c r="E62" s="8">
        <v>0</v>
      </c>
      <c r="F62" s="8">
        <v>0</v>
      </c>
    </row>
    <row r="63" spans="1:6" x14ac:dyDescent="0.2">
      <c r="A63">
        <v>505</v>
      </c>
      <c r="B63">
        <v>2400</v>
      </c>
      <c r="C63" t="s">
        <v>487</v>
      </c>
      <c r="D63" s="8">
        <v>0</v>
      </c>
      <c r="E63" s="8">
        <v>0</v>
      </c>
      <c r="F63" s="8">
        <v>0</v>
      </c>
    </row>
    <row r="64" spans="1:6" x14ac:dyDescent="0.2">
      <c r="A64">
        <v>505</v>
      </c>
      <c r="B64">
        <v>2405</v>
      </c>
      <c r="C64" t="s">
        <v>305</v>
      </c>
      <c r="D64" s="439">
        <v>958.97</v>
      </c>
      <c r="E64" s="439">
        <v>900</v>
      </c>
      <c r="F64" s="439">
        <v>830.13</v>
      </c>
    </row>
    <row r="65" spans="1:6" x14ac:dyDescent="0.2">
      <c r="A65">
        <v>505</v>
      </c>
      <c r="B65">
        <v>2420</v>
      </c>
      <c r="C65" t="s">
        <v>306</v>
      </c>
      <c r="D65" s="8">
        <v>0</v>
      </c>
      <c r="E65" s="8">
        <v>0</v>
      </c>
      <c r="F65" s="8">
        <v>0</v>
      </c>
    </row>
    <row r="66" spans="1:6" x14ac:dyDescent="0.2">
      <c r="A66">
        <v>505</v>
      </c>
      <c r="B66">
        <v>2499</v>
      </c>
      <c r="C66" t="s">
        <v>277</v>
      </c>
      <c r="D66" s="8">
        <v>0</v>
      </c>
      <c r="E66" s="8">
        <v>0</v>
      </c>
      <c r="F66" s="8">
        <v>0</v>
      </c>
    </row>
    <row r="67" spans="1:6" x14ac:dyDescent="0.2">
      <c r="A67">
        <v>505</v>
      </c>
      <c r="B67">
        <v>2500</v>
      </c>
      <c r="C67" t="s">
        <v>488</v>
      </c>
      <c r="D67" s="8">
        <v>0</v>
      </c>
      <c r="E67" s="8">
        <v>0</v>
      </c>
      <c r="F67" s="8">
        <v>0</v>
      </c>
    </row>
    <row r="68" spans="1:6" x14ac:dyDescent="0.2">
      <c r="A68">
        <v>505</v>
      </c>
      <c r="B68">
        <v>2900</v>
      </c>
      <c r="C68" t="s">
        <v>489</v>
      </c>
      <c r="D68" s="8">
        <v>0</v>
      </c>
      <c r="E68" s="8">
        <v>0</v>
      </c>
      <c r="F68" s="8">
        <v>0</v>
      </c>
    </row>
    <row r="69" spans="1:6" x14ac:dyDescent="0.2">
      <c r="A69">
        <v>505</v>
      </c>
      <c r="B69">
        <v>2910</v>
      </c>
      <c r="C69" t="s">
        <v>72</v>
      </c>
      <c r="D69" s="439">
        <v>24301.360000000001</v>
      </c>
      <c r="E69" s="439">
        <v>21777</v>
      </c>
      <c r="F69" s="439">
        <v>23062.78</v>
      </c>
    </row>
    <row r="70" spans="1:6" x14ac:dyDescent="0.2">
      <c r="A70">
        <v>505</v>
      </c>
      <c r="B70">
        <v>2920</v>
      </c>
      <c r="C70" t="s">
        <v>307</v>
      </c>
      <c r="D70" s="439">
        <v>0</v>
      </c>
      <c r="E70" s="439">
        <v>0</v>
      </c>
      <c r="F70" s="439">
        <v>344.4</v>
      </c>
    </row>
    <row r="71" spans="1:6" x14ac:dyDescent="0.2">
      <c r="A71">
        <v>505</v>
      </c>
      <c r="B71">
        <v>2930</v>
      </c>
      <c r="C71" t="s">
        <v>308</v>
      </c>
      <c r="D71" s="8">
        <v>0</v>
      </c>
      <c r="E71" s="8">
        <v>0</v>
      </c>
      <c r="F71" s="8">
        <v>0</v>
      </c>
    </row>
    <row r="72" spans="1:6" x14ac:dyDescent="0.2">
      <c r="A72">
        <v>505</v>
      </c>
      <c r="B72">
        <v>2990</v>
      </c>
      <c r="C72" t="s">
        <v>490</v>
      </c>
      <c r="D72" s="8">
        <v>0</v>
      </c>
      <c r="E72" s="8">
        <v>0</v>
      </c>
      <c r="F72" s="8">
        <v>0</v>
      </c>
    </row>
    <row r="73" spans="1:6" x14ac:dyDescent="0.2">
      <c r="A73">
        <v>505</v>
      </c>
      <c r="B73">
        <v>3000</v>
      </c>
      <c r="C73" t="s">
        <v>491</v>
      </c>
      <c r="D73" s="8">
        <v>0</v>
      </c>
      <c r="E73" s="8">
        <v>0</v>
      </c>
      <c r="F73" s="8">
        <v>0</v>
      </c>
    </row>
    <row r="74" spans="1:6" x14ac:dyDescent="0.2">
      <c r="A74">
        <v>505</v>
      </c>
      <c r="B74">
        <v>3001</v>
      </c>
      <c r="C74" t="s">
        <v>492</v>
      </c>
      <c r="D74" s="8">
        <v>0</v>
      </c>
      <c r="E74" s="8">
        <v>0</v>
      </c>
      <c r="F74" s="8">
        <v>0</v>
      </c>
    </row>
    <row r="75" spans="1:6" x14ac:dyDescent="0.2">
      <c r="A75">
        <v>505</v>
      </c>
      <c r="B75">
        <v>3010</v>
      </c>
      <c r="C75" t="s">
        <v>309</v>
      </c>
      <c r="D75" s="439">
        <v>2207.8200000000002</v>
      </c>
      <c r="E75" s="439">
        <v>1500</v>
      </c>
      <c r="F75" s="439">
        <v>1624.71</v>
      </c>
    </row>
    <row r="76" spans="1:6" x14ac:dyDescent="0.2">
      <c r="A76">
        <v>505</v>
      </c>
      <c r="B76">
        <v>3015</v>
      </c>
      <c r="C76" t="s">
        <v>310</v>
      </c>
      <c r="D76" s="439">
        <v>183.05</v>
      </c>
      <c r="E76" s="439">
        <v>150</v>
      </c>
      <c r="F76" s="439">
        <v>34.799999999999997</v>
      </c>
    </row>
    <row r="77" spans="1:6" x14ac:dyDescent="0.2">
      <c r="A77">
        <v>505</v>
      </c>
      <c r="B77">
        <v>3020</v>
      </c>
      <c r="C77" t="s">
        <v>311</v>
      </c>
      <c r="D77" s="439">
        <v>134.59</v>
      </c>
      <c r="E77" s="439">
        <v>250</v>
      </c>
      <c r="F77" s="439">
        <v>163.41999999999999</v>
      </c>
    </row>
    <row r="78" spans="1:6" x14ac:dyDescent="0.2">
      <c r="A78">
        <v>505</v>
      </c>
      <c r="B78">
        <v>3300</v>
      </c>
      <c r="C78" t="s">
        <v>493</v>
      </c>
      <c r="D78" s="8">
        <v>0</v>
      </c>
      <c r="E78" s="8">
        <v>0</v>
      </c>
      <c r="F78" s="8">
        <v>0</v>
      </c>
    </row>
    <row r="79" spans="1:6" x14ac:dyDescent="0.2">
      <c r="A79">
        <v>505</v>
      </c>
      <c r="B79">
        <v>3308</v>
      </c>
      <c r="C79" t="s">
        <v>312</v>
      </c>
      <c r="D79" s="8">
        <v>0</v>
      </c>
      <c r="E79" s="8">
        <v>0</v>
      </c>
      <c r="F79" s="8">
        <v>0</v>
      </c>
    </row>
    <row r="80" spans="1:6" x14ac:dyDescent="0.2">
      <c r="A80">
        <v>505</v>
      </c>
      <c r="B80">
        <v>3310</v>
      </c>
      <c r="C80" t="s">
        <v>313</v>
      </c>
      <c r="D80" s="439">
        <v>1134.74</v>
      </c>
      <c r="E80" s="439">
        <v>1000</v>
      </c>
      <c r="F80" s="439">
        <v>1037.98</v>
      </c>
    </row>
    <row r="81" spans="1:6" x14ac:dyDescent="0.2">
      <c r="A81">
        <v>505</v>
      </c>
      <c r="B81">
        <v>3311</v>
      </c>
      <c r="C81" t="s">
        <v>314</v>
      </c>
      <c r="D81" s="439">
        <v>1026.6600000000001</v>
      </c>
      <c r="E81" s="439">
        <v>1000</v>
      </c>
      <c r="F81" s="439">
        <v>939</v>
      </c>
    </row>
    <row r="82" spans="1:6" x14ac:dyDescent="0.2">
      <c r="A82">
        <v>505</v>
      </c>
      <c r="B82">
        <v>3315</v>
      </c>
      <c r="C82" t="s">
        <v>315</v>
      </c>
      <c r="D82" s="439">
        <v>0</v>
      </c>
      <c r="E82" s="439">
        <v>5000</v>
      </c>
      <c r="F82" s="439">
        <v>0</v>
      </c>
    </row>
    <row r="83" spans="1:6" x14ac:dyDescent="0.2">
      <c r="A83">
        <v>505</v>
      </c>
      <c r="B83">
        <v>3316</v>
      </c>
      <c r="C83" t="s">
        <v>316</v>
      </c>
      <c r="D83" s="439">
        <v>0</v>
      </c>
      <c r="E83" s="439">
        <v>0</v>
      </c>
      <c r="F83" s="439">
        <v>0</v>
      </c>
    </row>
    <row r="84" spans="1:6" x14ac:dyDescent="0.2">
      <c r="A84">
        <v>505</v>
      </c>
      <c r="B84">
        <v>3320</v>
      </c>
      <c r="C84" t="s">
        <v>317</v>
      </c>
      <c r="D84" s="439">
        <v>7819.5</v>
      </c>
      <c r="E84" s="439">
        <v>11700</v>
      </c>
      <c r="F84" s="439">
        <v>10979.09</v>
      </c>
    </row>
    <row r="85" spans="1:6" x14ac:dyDescent="0.2">
      <c r="A85">
        <v>505</v>
      </c>
      <c r="B85">
        <v>3325</v>
      </c>
      <c r="C85" t="s">
        <v>318</v>
      </c>
      <c r="D85" s="439">
        <v>412.17</v>
      </c>
      <c r="E85" s="439">
        <v>8100</v>
      </c>
      <c r="F85" s="439">
        <v>0</v>
      </c>
    </row>
    <row r="86" spans="1:6" x14ac:dyDescent="0.2">
      <c r="A86">
        <v>505</v>
      </c>
      <c r="B86">
        <v>3330</v>
      </c>
      <c r="C86" t="s">
        <v>215</v>
      </c>
      <c r="D86" s="439">
        <v>3831.63</v>
      </c>
      <c r="E86" s="439">
        <v>3000</v>
      </c>
      <c r="F86" s="439">
        <v>1077.67</v>
      </c>
    </row>
    <row r="87" spans="1:6" x14ac:dyDescent="0.2">
      <c r="A87">
        <v>505</v>
      </c>
      <c r="B87">
        <v>3335</v>
      </c>
      <c r="C87" t="s">
        <v>319</v>
      </c>
      <c r="D87" s="439">
        <v>182</v>
      </c>
      <c r="E87" s="439">
        <v>8100</v>
      </c>
      <c r="F87" s="439">
        <v>3391.3</v>
      </c>
    </row>
    <row r="88" spans="1:6" x14ac:dyDescent="0.2">
      <c r="A88">
        <v>505</v>
      </c>
      <c r="B88">
        <v>3340</v>
      </c>
      <c r="C88" t="s">
        <v>320</v>
      </c>
      <c r="D88" s="439">
        <v>128.69</v>
      </c>
      <c r="E88" s="439">
        <v>200</v>
      </c>
      <c r="F88" s="439">
        <v>149.56</v>
      </c>
    </row>
    <row r="89" spans="1:6" x14ac:dyDescent="0.2">
      <c r="A89">
        <v>505</v>
      </c>
      <c r="B89">
        <v>3345</v>
      </c>
      <c r="C89" t="s">
        <v>321</v>
      </c>
      <c r="D89" s="439">
        <v>682</v>
      </c>
      <c r="E89" s="439">
        <v>750</v>
      </c>
      <c r="F89" s="439">
        <v>388.68</v>
      </c>
    </row>
    <row r="90" spans="1:6" x14ac:dyDescent="0.2">
      <c r="A90">
        <v>505</v>
      </c>
      <c r="B90">
        <v>3346</v>
      </c>
      <c r="C90" t="s">
        <v>322</v>
      </c>
      <c r="D90" s="8">
        <v>0</v>
      </c>
      <c r="E90" s="8">
        <v>0</v>
      </c>
      <c r="F90" s="8">
        <v>0</v>
      </c>
    </row>
    <row r="91" spans="1:6" x14ac:dyDescent="0.2">
      <c r="A91">
        <v>505</v>
      </c>
      <c r="B91">
        <v>3400</v>
      </c>
      <c r="C91" t="s">
        <v>494</v>
      </c>
      <c r="D91" s="8">
        <v>0</v>
      </c>
      <c r="E91" s="8">
        <v>0</v>
      </c>
      <c r="F91" s="8">
        <v>0</v>
      </c>
    </row>
    <row r="92" spans="1:6" x14ac:dyDescent="0.2">
      <c r="A92">
        <v>505</v>
      </c>
      <c r="B92">
        <v>3415</v>
      </c>
      <c r="C92" t="s">
        <v>323</v>
      </c>
      <c r="D92" s="8">
        <v>0</v>
      </c>
      <c r="E92" s="8">
        <v>0</v>
      </c>
      <c r="F92" s="8">
        <v>0</v>
      </c>
    </row>
    <row r="93" spans="1:6" x14ac:dyDescent="0.2">
      <c r="A93">
        <v>505</v>
      </c>
      <c r="B93">
        <v>3420</v>
      </c>
      <c r="C93" t="s">
        <v>324</v>
      </c>
      <c r="D93" s="8">
        <v>0</v>
      </c>
      <c r="E93" s="8">
        <v>0</v>
      </c>
      <c r="F93" s="8">
        <v>0</v>
      </c>
    </row>
    <row r="94" spans="1:6" x14ac:dyDescent="0.2">
      <c r="A94">
        <v>505</v>
      </c>
      <c r="B94">
        <v>3425</v>
      </c>
      <c r="C94" t="s">
        <v>325</v>
      </c>
      <c r="D94" s="439">
        <v>58588.92</v>
      </c>
      <c r="E94" s="439">
        <v>60000</v>
      </c>
      <c r="F94" s="439">
        <v>56451.89</v>
      </c>
    </row>
    <row r="95" spans="1:6" x14ac:dyDescent="0.2">
      <c r="A95">
        <v>505</v>
      </c>
      <c r="B95">
        <v>3430</v>
      </c>
      <c r="C95" t="s">
        <v>495</v>
      </c>
      <c r="D95" s="439">
        <v>3850.1</v>
      </c>
      <c r="E95" s="439">
        <v>5000</v>
      </c>
      <c r="F95" s="439">
        <v>4001.37</v>
      </c>
    </row>
    <row r="96" spans="1:6" x14ac:dyDescent="0.2">
      <c r="A96">
        <v>505</v>
      </c>
      <c r="B96">
        <v>3435</v>
      </c>
      <c r="C96" t="s">
        <v>326</v>
      </c>
      <c r="D96" s="8">
        <v>0</v>
      </c>
      <c r="E96" s="8">
        <v>0</v>
      </c>
      <c r="F96" s="8">
        <v>0</v>
      </c>
    </row>
    <row r="97" spans="1:6" x14ac:dyDescent="0.2">
      <c r="A97">
        <v>505</v>
      </c>
      <c r="B97">
        <v>3440</v>
      </c>
      <c r="C97" t="s">
        <v>327</v>
      </c>
      <c r="D97" s="8">
        <v>0</v>
      </c>
      <c r="E97" s="8">
        <v>0</v>
      </c>
      <c r="F97" s="8">
        <v>0</v>
      </c>
    </row>
    <row r="98" spans="1:6" x14ac:dyDescent="0.2">
      <c r="A98">
        <v>505</v>
      </c>
      <c r="B98">
        <v>3445</v>
      </c>
      <c r="C98" t="s">
        <v>328</v>
      </c>
      <c r="D98" s="8">
        <v>0</v>
      </c>
      <c r="E98" s="8">
        <v>0</v>
      </c>
      <c r="F98" s="8">
        <v>0</v>
      </c>
    </row>
    <row r="99" spans="1:6" x14ac:dyDescent="0.2">
      <c r="A99">
        <v>505</v>
      </c>
      <c r="B99">
        <v>3450</v>
      </c>
      <c r="C99" t="s">
        <v>329</v>
      </c>
      <c r="D99" s="439">
        <v>1409.72</v>
      </c>
      <c r="E99" s="439">
        <v>1500</v>
      </c>
      <c r="F99" s="439">
        <v>1409.72</v>
      </c>
    </row>
    <row r="100" spans="1:6" x14ac:dyDescent="0.2">
      <c r="A100">
        <v>505</v>
      </c>
      <c r="B100">
        <v>3451</v>
      </c>
      <c r="C100" t="s">
        <v>330</v>
      </c>
      <c r="D100" s="8">
        <v>0</v>
      </c>
      <c r="E100" s="8">
        <v>0</v>
      </c>
      <c r="F100" s="8">
        <v>0</v>
      </c>
    </row>
    <row r="101" spans="1:6" x14ac:dyDescent="0.2">
      <c r="A101">
        <v>505</v>
      </c>
      <c r="B101">
        <v>3499</v>
      </c>
      <c r="C101" t="s">
        <v>331</v>
      </c>
      <c r="D101" s="8">
        <v>0</v>
      </c>
      <c r="E101" s="8">
        <v>0</v>
      </c>
      <c r="F101" s="8">
        <v>0</v>
      </c>
    </row>
    <row r="102" spans="1:6" x14ac:dyDescent="0.2">
      <c r="A102">
        <v>505</v>
      </c>
      <c r="B102">
        <v>3999</v>
      </c>
      <c r="C102" t="s">
        <v>467</v>
      </c>
      <c r="D102" s="8">
        <v>0</v>
      </c>
      <c r="E102" s="8">
        <v>0</v>
      </c>
      <c r="F102" s="8">
        <v>0</v>
      </c>
    </row>
    <row r="104" spans="1:6" x14ac:dyDescent="0.2">
      <c r="A104">
        <v>505</v>
      </c>
      <c r="B104">
        <v>9000</v>
      </c>
      <c r="C104" t="s">
        <v>332</v>
      </c>
      <c r="D104" s="439">
        <v>2130.34</v>
      </c>
      <c r="E104" s="439">
        <v>0</v>
      </c>
      <c r="F104" s="439">
        <v>34845.17</v>
      </c>
    </row>
    <row r="105" spans="1:6" x14ac:dyDescent="0.2">
      <c r="A105">
        <v>505</v>
      </c>
      <c r="B105">
        <v>9001</v>
      </c>
      <c r="C105" t="s">
        <v>333</v>
      </c>
      <c r="D105" s="439">
        <v>172736.51</v>
      </c>
      <c r="E105" s="439">
        <v>0</v>
      </c>
      <c r="F105" s="439">
        <v>146551.13</v>
      </c>
    </row>
    <row r="106" spans="1:6" x14ac:dyDescent="0.2">
      <c r="A106">
        <v>505</v>
      </c>
      <c r="B106">
        <v>9029</v>
      </c>
      <c r="C106" t="s">
        <v>335</v>
      </c>
      <c r="D106" s="439">
        <v>44.4</v>
      </c>
      <c r="E106" s="439">
        <v>0</v>
      </c>
      <c r="F106" s="439">
        <v>150</v>
      </c>
    </row>
    <row r="107" spans="1:6" x14ac:dyDescent="0.2">
      <c r="A107">
        <v>505</v>
      </c>
      <c r="B107">
        <v>9030</v>
      </c>
      <c r="C107" t="s">
        <v>336</v>
      </c>
      <c r="D107" s="439">
        <v>7125.39</v>
      </c>
      <c r="E107" s="439">
        <v>0</v>
      </c>
      <c r="F107" s="439">
        <v>3569.95</v>
      </c>
    </row>
    <row r="108" spans="1:6" x14ac:dyDescent="0.2">
      <c r="A108">
        <v>505</v>
      </c>
      <c r="B108">
        <v>9035</v>
      </c>
      <c r="C108" t="s">
        <v>337</v>
      </c>
      <c r="D108" s="439">
        <v>0</v>
      </c>
      <c r="E108" s="439">
        <v>0</v>
      </c>
      <c r="F108" s="439">
        <v>0</v>
      </c>
    </row>
    <row r="109" spans="1:6" x14ac:dyDescent="0.2">
      <c r="A109">
        <v>505</v>
      </c>
      <c r="B109">
        <v>9040</v>
      </c>
      <c r="C109" t="s">
        <v>338</v>
      </c>
      <c r="D109" s="439">
        <v>-5676.21</v>
      </c>
      <c r="E109" s="439">
        <v>0</v>
      </c>
      <c r="F109" s="439">
        <v>-1883.43</v>
      </c>
    </row>
    <row r="110" spans="1:6" x14ac:dyDescent="0.2">
      <c r="A110">
        <v>505</v>
      </c>
      <c r="B110">
        <v>9115</v>
      </c>
      <c r="C110" t="s">
        <v>259</v>
      </c>
      <c r="D110" s="439">
        <v>26319.55</v>
      </c>
      <c r="E110" s="439">
        <v>0</v>
      </c>
      <c r="F110" s="439">
        <v>0</v>
      </c>
    </row>
    <row r="111" spans="1:6" x14ac:dyDescent="0.2">
      <c r="A111">
        <v>505</v>
      </c>
      <c r="B111" t="s">
        <v>339</v>
      </c>
      <c r="C111" t="s">
        <v>340</v>
      </c>
      <c r="D111" s="439">
        <v>0</v>
      </c>
      <c r="E111" s="439">
        <v>0</v>
      </c>
      <c r="F111" s="439">
        <v>0</v>
      </c>
    </row>
    <row r="112" spans="1:6" x14ac:dyDescent="0.2">
      <c r="A112">
        <v>505</v>
      </c>
      <c r="B112">
        <v>9117</v>
      </c>
      <c r="C112" t="s">
        <v>73</v>
      </c>
      <c r="D112" s="439">
        <v>16323.45</v>
      </c>
      <c r="E112" s="439">
        <v>0</v>
      </c>
      <c r="F112" s="439">
        <v>1521.55</v>
      </c>
    </row>
    <row r="113" spans="1:6" x14ac:dyDescent="0.2">
      <c r="A113">
        <v>505</v>
      </c>
      <c r="B113">
        <v>9118</v>
      </c>
      <c r="C113" t="s">
        <v>341</v>
      </c>
      <c r="D113" s="439">
        <v>0</v>
      </c>
      <c r="E113" s="439">
        <v>0</v>
      </c>
      <c r="F113" s="439">
        <v>0</v>
      </c>
    </row>
    <row r="114" spans="1:6" x14ac:dyDescent="0.2">
      <c r="A114">
        <v>505</v>
      </c>
      <c r="B114">
        <v>9120</v>
      </c>
      <c r="C114" t="s">
        <v>342</v>
      </c>
      <c r="D114" s="439">
        <v>0</v>
      </c>
      <c r="E114" s="439">
        <v>0</v>
      </c>
      <c r="F114" s="439">
        <v>0</v>
      </c>
    </row>
    <row r="115" spans="1:6" x14ac:dyDescent="0.2">
      <c r="A115">
        <v>505</v>
      </c>
      <c r="B115">
        <v>9127</v>
      </c>
      <c r="C115" t="s">
        <v>343</v>
      </c>
      <c r="D115" s="439">
        <v>0</v>
      </c>
      <c r="E115" s="439">
        <v>0</v>
      </c>
      <c r="F115" s="439">
        <v>0</v>
      </c>
    </row>
    <row r="116" spans="1:6" x14ac:dyDescent="0.2">
      <c r="A116">
        <v>505</v>
      </c>
      <c r="B116">
        <v>9300</v>
      </c>
      <c r="C116" t="s">
        <v>344</v>
      </c>
      <c r="D116" s="439">
        <v>-1380</v>
      </c>
      <c r="E116" s="439">
        <v>0</v>
      </c>
      <c r="F116" s="439">
        <v>0</v>
      </c>
    </row>
    <row r="117" spans="1:6" x14ac:dyDescent="0.2">
      <c r="A117">
        <v>505</v>
      </c>
      <c r="B117">
        <v>9301</v>
      </c>
      <c r="C117" t="s">
        <v>334</v>
      </c>
      <c r="D117" s="439">
        <v>0</v>
      </c>
      <c r="E117" s="439">
        <v>0</v>
      </c>
      <c r="F117" s="439">
        <v>0</v>
      </c>
    </row>
    <row r="118" spans="1:6" x14ac:dyDescent="0.2">
      <c r="A118">
        <v>505</v>
      </c>
      <c r="B118">
        <v>9319</v>
      </c>
      <c r="C118" t="s">
        <v>345</v>
      </c>
      <c r="D118" s="439">
        <v>-3525.5</v>
      </c>
      <c r="E118" s="439">
        <v>0</v>
      </c>
      <c r="F118" s="439">
        <v>-3875.5</v>
      </c>
    </row>
    <row r="119" spans="1:6" x14ac:dyDescent="0.2">
      <c r="A119">
        <v>505</v>
      </c>
      <c r="B119">
        <v>9320</v>
      </c>
      <c r="C119" t="s">
        <v>213</v>
      </c>
      <c r="D119" s="439">
        <v>0</v>
      </c>
      <c r="E119" s="439">
        <v>0</v>
      </c>
      <c r="F119" s="439">
        <v>-1732.91</v>
      </c>
    </row>
    <row r="120" spans="1:6" x14ac:dyDescent="0.2">
      <c r="A120">
        <v>505</v>
      </c>
      <c r="B120" t="s">
        <v>346</v>
      </c>
      <c r="C120" t="s">
        <v>340</v>
      </c>
      <c r="D120" s="439">
        <v>0</v>
      </c>
      <c r="E120" s="439">
        <v>0</v>
      </c>
      <c r="F120" s="439">
        <v>0</v>
      </c>
    </row>
    <row r="121" spans="1:6" x14ac:dyDescent="0.2">
      <c r="A121">
        <v>505</v>
      </c>
      <c r="B121">
        <v>9321</v>
      </c>
      <c r="C121" t="s">
        <v>347</v>
      </c>
      <c r="D121" s="439">
        <v>0</v>
      </c>
      <c r="E121" s="439">
        <v>0</v>
      </c>
      <c r="F121" s="439">
        <v>0</v>
      </c>
    </row>
    <row r="122" spans="1:6" x14ac:dyDescent="0.2">
      <c r="A122">
        <v>505</v>
      </c>
      <c r="B122">
        <v>9328</v>
      </c>
      <c r="C122" t="s">
        <v>348</v>
      </c>
      <c r="D122" s="439">
        <v>0</v>
      </c>
      <c r="E122" s="439">
        <v>0</v>
      </c>
      <c r="F122" s="439">
        <v>0</v>
      </c>
    </row>
    <row r="123" spans="1:6" x14ac:dyDescent="0.2">
      <c r="A123">
        <v>505</v>
      </c>
      <c r="B123">
        <v>9329</v>
      </c>
      <c r="C123" t="s">
        <v>349</v>
      </c>
      <c r="D123" s="439">
        <v>0</v>
      </c>
      <c r="E123" s="439">
        <v>0</v>
      </c>
      <c r="F123" s="439">
        <v>0</v>
      </c>
    </row>
    <row r="124" spans="1:6" x14ac:dyDescent="0.2">
      <c r="A124">
        <v>505</v>
      </c>
      <c r="B124">
        <v>9350</v>
      </c>
      <c r="C124" t="s">
        <v>496</v>
      </c>
      <c r="D124" s="439">
        <v>0</v>
      </c>
      <c r="E124" s="439">
        <v>0</v>
      </c>
      <c r="F124" s="439">
        <v>0</v>
      </c>
    </row>
    <row r="125" spans="1:6" x14ac:dyDescent="0.2">
      <c r="A125">
        <v>505</v>
      </c>
      <c r="B125">
        <v>9370</v>
      </c>
      <c r="C125" t="s">
        <v>350</v>
      </c>
      <c r="D125" s="439">
        <v>140391.65</v>
      </c>
      <c r="E125" s="439">
        <v>0</v>
      </c>
      <c r="F125" s="439">
        <v>155175.17000000001</v>
      </c>
    </row>
    <row r="126" spans="1:6" x14ac:dyDescent="0.2">
      <c r="A126">
        <v>505</v>
      </c>
      <c r="B126">
        <v>9391</v>
      </c>
      <c r="C126" t="s">
        <v>351</v>
      </c>
      <c r="D126" s="439">
        <v>0</v>
      </c>
      <c r="E126" s="439">
        <v>0</v>
      </c>
      <c r="F126" s="439">
        <v>0</v>
      </c>
    </row>
    <row r="127" spans="1:6" x14ac:dyDescent="0.2">
      <c r="A127">
        <v>505</v>
      </c>
      <c r="B127">
        <v>9400</v>
      </c>
      <c r="C127" t="s">
        <v>497</v>
      </c>
      <c r="D127" s="439">
        <v>0</v>
      </c>
      <c r="E127" s="439">
        <v>0</v>
      </c>
      <c r="F127" s="439">
        <v>0</v>
      </c>
    </row>
    <row r="128" spans="1:6" x14ac:dyDescent="0.2">
      <c r="A128">
        <v>505</v>
      </c>
      <c r="B128">
        <v>9429</v>
      </c>
      <c r="C128" t="s">
        <v>349</v>
      </c>
      <c r="D128" s="439">
        <v>0</v>
      </c>
      <c r="E128" s="439">
        <v>0</v>
      </c>
      <c r="F128" s="439">
        <v>0</v>
      </c>
    </row>
    <row r="129" spans="1:6" x14ac:dyDescent="0.2">
      <c r="A129">
        <v>505</v>
      </c>
      <c r="B129">
        <v>9500</v>
      </c>
      <c r="C129" t="s">
        <v>352</v>
      </c>
      <c r="D129" s="439">
        <v>-319537.61</v>
      </c>
      <c r="E129" s="439">
        <v>0</v>
      </c>
      <c r="F129" s="439">
        <v>-273318.8</v>
      </c>
    </row>
    <row r="130" spans="1:6" x14ac:dyDescent="0.2">
      <c r="A130">
        <v>505</v>
      </c>
      <c r="B130">
        <v>9501</v>
      </c>
      <c r="C130" t="s">
        <v>353</v>
      </c>
      <c r="D130" s="439">
        <v>0</v>
      </c>
      <c r="E130" s="439">
        <v>0</v>
      </c>
      <c r="F130" s="439">
        <v>0</v>
      </c>
    </row>
    <row r="131" spans="1:6" x14ac:dyDescent="0.2">
      <c r="A131">
        <v>505</v>
      </c>
      <c r="B131">
        <v>9998</v>
      </c>
      <c r="C131" t="s">
        <v>354</v>
      </c>
      <c r="D131" s="439">
        <v>0</v>
      </c>
      <c r="E131" s="439">
        <v>0</v>
      </c>
      <c r="F131" s="439">
        <v>0</v>
      </c>
    </row>
    <row r="132" spans="1:6" x14ac:dyDescent="0.2">
      <c r="A132">
        <v>505</v>
      </c>
      <c r="B132">
        <v>9999</v>
      </c>
      <c r="C132" t="s">
        <v>355</v>
      </c>
      <c r="D132" s="439">
        <v>0</v>
      </c>
      <c r="E132" s="439">
        <v>0</v>
      </c>
      <c r="F132" s="439">
        <v>0</v>
      </c>
    </row>
    <row r="133" spans="1:6" x14ac:dyDescent="0.2">
      <c r="A133">
        <v>505</v>
      </c>
      <c r="B133" t="s">
        <v>356</v>
      </c>
      <c r="C133" t="s">
        <v>498</v>
      </c>
      <c r="D133" s="439">
        <v>0</v>
      </c>
      <c r="E133" s="439">
        <v>0</v>
      </c>
      <c r="F133" s="439">
        <v>0</v>
      </c>
    </row>
    <row r="134" spans="1:6" x14ac:dyDescent="0.2">
      <c r="A134">
        <v>505</v>
      </c>
      <c r="B134" t="s">
        <v>357</v>
      </c>
      <c r="C134" t="s">
        <v>358</v>
      </c>
      <c r="D134" s="439">
        <v>0</v>
      </c>
      <c r="E134" s="439">
        <v>0</v>
      </c>
      <c r="F134" s="439">
        <v>-344.4</v>
      </c>
    </row>
    <row r="135" spans="1:6" x14ac:dyDescent="0.2">
      <c r="A135">
        <v>505</v>
      </c>
      <c r="B135" t="s">
        <v>61</v>
      </c>
      <c r="C135" t="s">
        <v>499</v>
      </c>
      <c r="D135" s="439">
        <v>0</v>
      </c>
      <c r="E135" s="439">
        <v>0</v>
      </c>
      <c r="F135" s="439">
        <v>0</v>
      </c>
    </row>
    <row r="136" spans="1:6" x14ac:dyDescent="0.2">
      <c r="A136">
        <v>505</v>
      </c>
      <c r="B136" t="s">
        <v>359</v>
      </c>
      <c r="C136" t="s">
        <v>360</v>
      </c>
      <c r="D136" s="439">
        <v>41454.06</v>
      </c>
      <c r="E136" s="439">
        <v>45529</v>
      </c>
      <c r="F136" s="439">
        <v>7520.66</v>
      </c>
    </row>
    <row r="137" spans="1:6" x14ac:dyDescent="0.2">
      <c r="A137">
        <v>505</v>
      </c>
      <c r="B137" t="s">
        <v>361</v>
      </c>
      <c r="C137" t="s">
        <v>362</v>
      </c>
      <c r="D137" s="439">
        <v>0</v>
      </c>
      <c r="E137" s="439">
        <v>0</v>
      </c>
      <c r="F137" s="439">
        <v>533</v>
      </c>
    </row>
    <row r="138" spans="1:6" x14ac:dyDescent="0.2">
      <c r="A138">
        <v>505</v>
      </c>
      <c r="B138" t="s">
        <v>363</v>
      </c>
      <c r="C138" t="s">
        <v>364</v>
      </c>
      <c r="D138" s="8">
        <v>0</v>
      </c>
      <c r="E138" s="8">
        <v>0</v>
      </c>
      <c r="F138" s="8">
        <v>0</v>
      </c>
    </row>
    <row r="139" spans="1:6" x14ac:dyDescent="0.2">
      <c r="A139">
        <v>505</v>
      </c>
      <c r="B139" t="s">
        <v>365</v>
      </c>
      <c r="C139" t="s">
        <v>366</v>
      </c>
      <c r="D139" s="8">
        <v>0</v>
      </c>
      <c r="E139" s="8">
        <v>0</v>
      </c>
      <c r="F139" s="8">
        <v>0</v>
      </c>
    </row>
    <row r="140" spans="1:6" x14ac:dyDescent="0.2">
      <c r="A140">
        <v>505</v>
      </c>
      <c r="B140" t="s">
        <v>500</v>
      </c>
      <c r="C140" t="s">
        <v>501</v>
      </c>
      <c r="D140" s="439">
        <v>0</v>
      </c>
      <c r="E140" s="439">
        <v>0</v>
      </c>
      <c r="F140" s="439">
        <v>570</v>
      </c>
    </row>
    <row r="141" spans="1:6" x14ac:dyDescent="0.2">
      <c r="A141">
        <v>505</v>
      </c>
      <c r="B141" t="s">
        <v>367</v>
      </c>
      <c r="C141" t="s">
        <v>72</v>
      </c>
      <c r="D141" s="439">
        <v>-24301.360000000001</v>
      </c>
      <c r="E141" s="439">
        <v>0</v>
      </c>
      <c r="F141" s="439">
        <v>-23062.78</v>
      </c>
    </row>
    <row r="142" spans="1:6" x14ac:dyDescent="0.2">
      <c r="A142">
        <v>505</v>
      </c>
      <c r="B142" t="s">
        <v>368</v>
      </c>
      <c r="C142" t="s">
        <v>502</v>
      </c>
      <c r="D142" s="8">
        <v>0</v>
      </c>
      <c r="E142" s="8">
        <v>0</v>
      </c>
      <c r="F142" s="8">
        <v>0</v>
      </c>
    </row>
    <row r="143" spans="1:6" x14ac:dyDescent="0.2">
      <c r="A143">
        <v>505</v>
      </c>
      <c r="B143" t="s">
        <v>369</v>
      </c>
      <c r="C143" t="s">
        <v>370</v>
      </c>
      <c r="D143" s="8">
        <v>0</v>
      </c>
      <c r="E143" s="8">
        <v>0</v>
      </c>
      <c r="F143" s="8">
        <v>0</v>
      </c>
    </row>
  </sheetData>
  <customSheetViews>
    <customSheetView guid="{98CE6726-DCD9-4FC2-A246-95AE96883A54}" state="hidden" topLeftCell="A73">
      <selection activeCell="G88" sqref="G88"/>
      <pageMargins left="0.75" right="0.75" top="1" bottom="1" header="0.5" footer="0.5"/>
      <pageSetup paperSize="9" orientation="portrait" r:id="rId1"/>
      <headerFooter alignWithMargins="0"/>
    </customSheetView>
    <customSheetView guid="{20188BB5-D17C-FD44-AB23-FE92EFD12A10}" topLeftCell="A73">
      <selection activeCell="G88" sqref="G88"/>
      <pageMargins left="0.75" right="0.75" top="1" bottom="1" header="0.5" footer="0.5"/>
      <pageSetup paperSize="9" orientation="portrait" r:id="rId2"/>
      <headerFooter alignWithMargins="0"/>
    </customSheetView>
    <customSheetView guid="{FB76ADEE-B62F-4FC8-8FF4-E0C8ACCF1057}" topLeftCell="A73">
      <selection activeCell="G88" sqref="G88"/>
      <pageMargins left="0.75" right="0.75" top="1" bottom="1" header="0.5" footer="0.5"/>
      <pageSetup paperSize="9" orientation="portrait" r:id="rId3"/>
      <headerFooter alignWithMargins="0"/>
    </customSheetView>
    <customSheetView guid="{8809097E-0878-44B3-9492-862A5B37D6DC}" topLeftCell="A73">
      <selection activeCell="G88" sqref="G88"/>
      <pageMargins left="0.75" right="0.75" top="1" bottom="1" header="0.5" footer="0.5"/>
      <pageSetup paperSize="9" orientation="portrait" r:id="rId4"/>
      <headerFooter alignWithMargins="0"/>
    </customSheetView>
  </customSheetViews>
  <phoneticPr fontId="67" type="noConversion"/>
  <pageMargins left="0.75" right="0.75" top="1" bottom="1" header="0.5" footer="0.5"/>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1"/>
  <sheetViews>
    <sheetView view="pageBreakPreview" topLeftCell="A25" zoomScaleNormal="100" zoomScaleSheetLayoutView="100" workbookViewId="0">
      <selection activeCell="E16" sqref="E16"/>
    </sheetView>
  </sheetViews>
  <sheetFormatPr defaultColWidth="9.140625" defaultRowHeight="12.75" x14ac:dyDescent="0.2"/>
  <cols>
    <col min="1" max="3" width="9.140625" style="116"/>
    <col min="4" max="4" width="22.7109375" style="116" customWidth="1"/>
    <col min="5" max="5" width="32.42578125" style="116" customWidth="1"/>
    <col min="6" max="8" width="9.140625" style="116" hidden="1" customWidth="1"/>
    <col min="9" max="16384" width="9.140625" style="116"/>
  </cols>
  <sheetData>
    <row r="1" spans="1:8" x14ac:dyDescent="0.2">
      <c r="A1" s="118"/>
      <c r="B1" s="118"/>
      <c r="C1" s="118"/>
      <c r="D1" s="118"/>
      <c r="E1" s="118"/>
      <c r="F1" s="118"/>
      <c r="G1" s="118"/>
      <c r="H1" s="118"/>
    </row>
    <row r="2" spans="1:8" x14ac:dyDescent="0.2">
      <c r="A2" s="118"/>
      <c r="B2" s="118"/>
      <c r="C2" s="118"/>
      <c r="D2" s="118"/>
      <c r="E2" s="118"/>
      <c r="F2" s="118"/>
      <c r="G2" s="118"/>
      <c r="H2" s="118"/>
    </row>
    <row r="3" spans="1:8" x14ac:dyDescent="0.2">
      <c r="A3" s="118"/>
      <c r="B3" s="118"/>
      <c r="C3" s="118"/>
      <c r="D3" s="118"/>
      <c r="E3" s="118"/>
      <c r="F3" s="118"/>
      <c r="G3" s="118"/>
      <c r="H3" s="118"/>
    </row>
    <row r="4" spans="1:8" x14ac:dyDescent="0.2">
      <c r="A4" s="118"/>
      <c r="B4" s="118"/>
      <c r="C4" s="118"/>
      <c r="D4" s="118"/>
      <c r="E4" s="118"/>
      <c r="F4" s="118"/>
      <c r="G4" s="118"/>
      <c r="H4" s="118"/>
    </row>
    <row r="5" spans="1:8" x14ac:dyDescent="0.2">
      <c r="A5" s="118"/>
      <c r="B5" s="118"/>
      <c r="C5" s="118"/>
      <c r="D5" s="118"/>
      <c r="E5" s="118"/>
      <c r="F5" s="118"/>
      <c r="G5" s="118"/>
      <c r="H5" s="118"/>
    </row>
    <row r="6" spans="1:8" x14ac:dyDescent="0.2">
      <c r="A6" s="118"/>
      <c r="B6" s="118"/>
      <c r="C6" s="118"/>
      <c r="D6" s="118"/>
      <c r="E6" s="118"/>
      <c r="F6" s="118"/>
      <c r="G6" s="118"/>
      <c r="H6" s="118"/>
    </row>
    <row r="7" spans="1:8" x14ac:dyDescent="0.2">
      <c r="A7" s="118"/>
      <c r="B7" s="118"/>
      <c r="C7" s="118"/>
      <c r="D7" s="118"/>
      <c r="E7" s="118"/>
      <c r="F7" s="118"/>
      <c r="G7" s="118"/>
      <c r="H7" s="118"/>
    </row>
    <row r="8" spans="1:8" x14ac:dyDescent="0.2">
      <c r="A8" s="118"/>
      <c r="B8" s="118"/>
      <c r="C8" s="118"/>
      <c r="D8" s="118"/>
      <c r="E8" s="118"/>
      <c r="F8" s="118"/>
      <c r="G8" s="118"/>
      <c r="H8" s="118"/>
    </row>
    <row r="9" spans="1:8" x14ac:dyDescent="0.2">
      <c r="A9" s="118"/>
      <c r="B9" s="118"/>
      <c r="C9" s="118"/>
      <c r="D9" s="118"/>
      <c r="E9" s="118"/>
      <c r="F9" s="118"/>
      <c r="G9" s="118"/>
      <c r="H9" s="118"/>
    </row>
    <row r="10" spans="1:8" x14ac:dyDescent="0.2">
      <c r="A10" s="118"/>
      <c r="B10" s="118"/>
      <c r="C10" s="118"/>
      <c r="D10" s="118"/>
      <c r="E10" s="118"/>
      <c r="F10" s="118"/>
      <c r="G10" s="118"/>
      <c r="H10" s="118"/>
    </row>
    <row r="11" spans="1:8" x14ac:dyDescent="0.2">
      <c r="A11" s="118"/>
      <c r="B11" s="118"/>
      <c r="C11" s="118"/>
      <c r="D11" s="118"/>
      <c r="E11" s="118"/>
      <c r="F11" s="118"/>
      <c r="G11" s="118"/>
      <c r="H11" s="118"/>
    </row>
    <row r="12" spans="1:8" x14ac:dyDescent="0.2">
      <c r="A12" s="118"/>
      <c r="B12" s="118"/>
      <c r="C12" s="118"/>
      <c r="D12" s="118"/>
      <c r="E12" s="118"/>
      <c r="F12" s="118"/>
      <c r="G12" s="118"/>
      <c r="H12" s="118"/>
    </row>
    <row r="13" spans="1:8" x14ac:dyDescent="0.2">
      <c r="A13" s="118"/>
      <c r="B13" s="118"/>
      <c r="C13" s="118"/>
      <c r="D13" s="118"/>
      <c r="E13" s="118"/>
      <c r="F13" s="118"/>
      <c r="G13" s="118"/>
      <c r="H13" s="118"/>
    </row>
    <row r="14" spans="1:8" x14ac:dyDescent="0.2">
      <c r="A14" s="118"/>
      <c r="B14" s="118"/>
      <c r="C14" s="118"/>
      <c r="D14" s="118"/>
      <c r="E14" s="118"/>
      <c r="F14" s="118"/>
      <c r="G14" s="118"/>
      <c r="H14" s="118"/>
    </row>
    <row r="15" spans="1:8" x14ac:dyDescent="0.2">
      <c r="A15" s="118"/>
      <c r="B15" s="118"/>
      <c r="C15" s="118"/>
      <c r="D15" s="118"/>
      <c r="E15" s="118"/>
      <c r="F15" s="118"/>
      <c r="G15" s="118"/>
      <c r="H15" s="118"/>
    </row>
    <row r="16" spans="1:8" x14ac:dyDescent="0.2">
      <c r="A16" s="118"/>
      <c r="B16" s="118"/>
      <c r="C16" s="118"/>
      <c r="D16" s="118"/>
      <c r="E16" s="118"/>
      <c r="F16" s="118"/>
      <c r="G16" s="118"/>
      <c r="H16" s="118"/>
    </row>
    <row r="17" spans="1:8" x14ac:dyDescent="0.2">
      <c r="A17" s="118"/>
      <c r="B17" s="118"/>
      <c r="C17" s="118"/>
      <c r="D17" s="118"/>
      <c r="E17" s="118"/>
      <c r="F17" s="118"/>
      <c r="G17" s="118"/>
      <c r="H17" s="118"/>
    </row>
    <row r="18" spans="1:8" ht="88.5" customHeight="1" x14ac:dyDescent="0.2">
      <c r="A18" s="477" t="str">
        <f>+Data!B6</f>
        <v>Homai Early Childhood Centre</v>
      </c>
      <c r="B18" s="476"/>
      <c r="C18" s="476"/>
      <c r="D18" s="476"/>
      <c r="E18" s="476"/>
      <c r="F18" s="476"/>
      <c r="G18" s="476"/>
      <c r="H18" s="476"/>
    </row>
    <row r="19" spans="1:8" ht="35.25" x14ac:dyDescent="0.5">
      <c r="A19" s="478"/>
      <c r="B19" s="118"/>
      <c r="C19" s="118"/>
      <c r="D19" s="118"/>
      <c r="E19" s="118"/>
      <c r="F19" s="118"/>
      <c r="G19" s="118"/>
      <c r="H19" s="118"/>
    </row>
    <row r="20" spans="1:8" ht="35.25" x14ac:dyDescent="0.5">
      <c r="A20" s="478"/>
      <c r="B20" s="135"/>
      <c r="C20" s="118"/>
      <c r="D20" s="118"/>
      <c r="E20" s="134"/>
      <c r="F20" s="134"/>
      <c r="G20" s="134"/>
      <c r="H20" s="135"/>
    </row>
    <row r="21" spans="1:8" ht="35.25" x14ac:dyDescent="0.5">
      <c r="A21" s="479" t="s">
        <v>531</v>
      </c>
      <c r="B21" s="457"/>
      <c r="C21" s="457"/>
      <c r="D21" s="457"/>
      <c r="E21" s="457"/>
      <c r="F21" s="457"/>
      <c r="G21" s="457"/>
      <c r="H21" s="457"/>
    </row>
    <row r="22" spans="1:8" ht="30" customHeight="1" x14ac:dyDescent="0.4">
      <c r="A22" s="477" t="s">
        <v>165</v>
      </c>
      <c r="B22" s="455"/>
      <c r="C22" s="455"/>
      <c r="D22" s="455"/>
      <c r="E22" s="455"/>
      <c r="F22" s="455"/>
      <c r="G22" s="455"/>
      <c r="H22" s="455"/>
    </row>
    <row r="23" spans="1:8" ht="35.25" x14ac:dyDescent="0.5">
      <c r="A23" s="479" t="s">
        <v>171</v>
      </c>
      <c r="B23" s="457"/>
      <c r="C23" s="457"/>
      <c r="D23" s="457"/>
      <c r="E23" s="457"/>
      <c r="F23" s="457"/>
      <c r="G23" s="457"/>
      <c r="H23" s="457"/>
    </row>
    <row r="24" spans="1:8" ht="30" x14ac:dyDescent="0.4">
      <c r="A24" s="216"/>
      <c r="B24" s="216"/>
      <c r="C24" s="216"/>
      <c r="D24" s="216"/>
      <c r="E24" s="216"/>
      <c r="F24" s="216"/>
      <c r="G24" s="216"/>
      <c r="H24" s="216"/>
    </row>
    <row r="25" spans="1:8" ht="30" x14ac:dyDescent="0.4">
      <c r="A25" s="216"/>
      <c r="B25" s="216"/>
      <c r="C25" s="216"/>
      <c r="D25" s="216"/>
      <c r="E25" s="216"/>
      <c r="F25" s="216"/>
      <c r="G25" s="216"/>
      <c r="H25" s="216"/>
    </row>
    <row r="26" spans="1:8" ht="30" x14ac:dyDescent="0.4">
      <c r="A26" s="216"/>
      <c r="B26" s="216"/>
      <c r="C26" s="216"/>
      <c r="D26" s="216"/>
      <c r="E26" s="216"/>
      <c r="F26" s="216"/>
      <c r="G26" s="216"/>
      <c r="H26" s="216"/>
    </row>
    <row r="27" spans="1:8" ht="20.25" x14ac:dyDescent="0.3">
      <c r="A27" s="118"/>
      <c r="B27" s="118"/>
      <c r="C27" s="133"/>
      <c r="D27" s="118"/>
      <c r="E27" s="118"/>
      <c r="F27" s="118"/>
      <c r="G27" s="118"/>
      <c r="H27" s="118"/>
    </row>
    <row r="28" spans="1:8" ht="15" customHeight="1" x14ac:dyDescent="0.35">
      <c r="A28" s="132"/>
      <c r="B28" s="132"/>
      <c r="C28" s="132"/>
      <c r="D28" s="131" t="s">
        <v>164</v>
      </c>
      <c r="E28" s="475" t="s">
        <v>434</v>
      </c>
      <c r="F28" s="454"/>
      <c r="G28" s="454"/>
      <c r="H28" s="130"/>
    </row>
    <row r="29" spans="1:8" ht="15" customHeight="1" x14ac:dyDescent="0.35">
      <c r="A29" s="132"/>
      <c r="B29" s="132"/>
      <c r="C29" s="132"/>
      <c r="D29" s="131"/>
      <c r="E29" s="454"/>
      <c r="F29" s="454"/>
      <c r="G29" s="454"/>
      <c r="H29" s="130"/>
    </row>
    <row r="30" spans="1:8" ht="15" customHeight="1" x14ac:dyDescent="0.35">
      <c r="A30" s="132"/>
      <c r="B30" s="132"/>
      <c r="C30" s="132"/>
      <c r="D30" s="131"/>
      <c r="E30" s="2"/>
      <c r="F30" s="2"/>
      <c r="G30" s="130"/>
      <c r="H30" s="130"/>
    </row>
    <row r="31" spans="1:8" ht="15" customHeight="1" x14ac:dyDescent="0.35">
      <c r="A31" s="129"/>
      <c r="B31" s="129"/>
      <c r="C31" s="129"/>
      <c r="D31" s="128" t="s">
        <v>163</v>
      </c>
      <c r="E31" s="475" t="s">
        <v>529</v>
      </c>
      <c r="F31" s="454"/>
      <c r="G31" s="454"/>
      <c r="H31" s="126"/>
    </row>
    <row r="32" spans="1:8" ht="15" customHeight="1" x14ac:dyDescent="0.3">
      <c r="A32" s="118"/>
      <c r="B32" s="118"/>
      <c r="C32" s="125"/>
      <c r="D32" s="124"/>
      <c r="E32" s="453" t="s">
        <v>530</v>
      </c>
      <c r="F32" s="454"/>
      <c r="G32" s="454"/>
      <c r="H32" s="123"/>
    </row>
    <row r="33" spans="1:8" ht="15" customHeight="1" x14ac:dyDescent="0.3">
      <c r="A33" s="118"/>
      <c r="B33" s="118"/>
      <c r="C33" s="125"/>
      <c r="D33" s="124"/>
      <c r="F33" s="2"/>
      <c r="G33" s="123"/>
      <c r="H33" s="123"/>
    </row>
    <row r="34" spans="1:8" ht="15" customHeight="1" x14ac:dyDescent="0.2">
      <c r="A34" s="131"/>
      <c r="B34" s="120"/>
      <c r="C34" s="120"/>
      <c r="D34" s="120" t="s">
        <v>162</v>
      </c>
      <c r="E34" s="456" t="s">
        <v>239</v>
      </c>
      <c r="F34" s="453"/>
      <c r="G34" s="122"/>
      <c r="H34" s="122"/>
    </row>
    <row r="35" spans="1:8" ht="15" customHeight="1" x14ac:dyDescent="0.2">
      <c r="A35" s="131"/>
      <c r="B35" s="120"/>
      <c r="C35" s="120"/>
      <c r="D35" s="120"/>
      <c r="E35" s="288"/>
      <c r="F35" s="6"/>
      <c r="G35" s="122"/>
      <c r="H35" s="122"/>
    </row>
    <row r="36" spans="1:8" ht="15" customHeight="1" x14ac:dyDescent="0.2">
      <c r="A36" s="220"/>
      <c r="B36" s="121"/>
      <c r="C36" s="121"/>
      <c r="D36" s="120" t="s">
        <v>161</v>
      </c>
      <c r="E36" s="456" t="s">
        <v>240</v>
      </c>
      <c r="F36" s="453"/>
      <c r="G36" s="119"/>
      <c r="H36" s="119"/>
    </row>
    <row r="37" spans="1:8" ht="15" customHeight="1" x14ac:dyDescent="0.2">
      <c r="A37" s="220"/>
      <c r="B37" s="121"/>
      <c r="C37" s="121"/>
      <c r="D37" s="120"/>
      <c r="E37" s="120"/>
      <c r="F37" s="6"/>
      <c r="G37" s="119"/>
      <c r="H37" s="119"/>
    </row>
    <row r="38" spans="1:8" ht="15" hidden="1" customHeight="1" x14ac:dyDescent="0.2">
      <c r="A38" s="118"/>
      <c r="B38" s="118"/>
      <c r="C38" s="118"/>
      <c r="D38" s="117" t="s">
        <v>160</v>
      </c>
      <c r="E38" s="459" t="s">
        <v>237</v>
      </c>
      <c r="F38" s="460"/>
      <c r="G38" s="460"/>
      <c r="H38" s="460"/>
    </row>
    <row r="39" spans="1:8" hidden="1" x14ac:dyDescent="0.2"/>
    <row r="40" spans="1:8" ht="12" customHeight="1" x14ac:dyDescent="0.2">
      <c r="D40" s="116" t="s">
        <v>159</v>
      </c>
      <c r="E40" s="474">
        <v>37</v>
      </c>
    </row>
    <row r="41" spans="1:8" hidden="1" x14ac:dyDescent="0.2"/>
  </sheetData>
  <customSheetViews>
    <customSheetView guid="{98CE6726-DCD9-4FC2-A246-95AE96883A54}" showPageBreaks="1" printArea="1" hiddenRows="1" hiddenColumns="1" view="pageBreakPreview" topLeftCell="A25">
      <selection activeCell="E16" sqref="E16"/>
      <pageMargins left="0.7" right="0.7" top="0.75" bottom="0.75" header="0.3" footer="0.3"/>
      <pageSetup paperSize="9" orientation="portrait" r:id="rId1"/>
    </customSheetView>
    <customSheetView guid="{20188BB5-D17C-FD44-AB23-FE92EFD12A10}" showPageBreaks="1" printArea="1" hiddenRows="1" hiddenColumns="1" view="pageBreakPreview" topLeftCell="A21">
      <selection activeCell="E16" sqref="E16"/>
      <pageMargins left="0.7" right="0.7" top="0.75" bottom="0.75" header="0.3" footer="0.3"/>
      <pageSetup paperSize="9" orientation="portrait" r:id="rId2"/>
    </customSheetView>
    <customSheetView guid="{FB76ADEE-B62F-4FC8-8FF4-E0C8ACCF1057}" showPageBreaks="1" printArea="1" hiddenRows="1" hiddenColumns="1" view="pageBreakPreview">
      <selection activeCell="E16" sqref="E16"/>
      <pageMargins left="0.7" right="0.7" top="0.75" bottom="0.75" header="0.3" footer="0.3"/>
      <pageSetup paperSize="9" orientation="portrait" r:id="rId3"/>
    </customSheetView>
    <customSheetView guid="{8809097E-0878-44B3-9492-862A5B37D6DC}" showPageBreaks="1" printArea="1" hiddenRows="1" hiddenColumns="1" view="pageBreakPreview" topLeftCell="A25">
      <selection activeCell="E16" sqref="E16"/>
      <pageMargins left="0.7" right="0.7" top="0.75" bottom="0.75" header="0.3" footer="0.3"/>
      <pageSetup paperSize="9" orientation="portrait" r:id="rId4"/>
    </customSheetView>
  </customSheetViews>
  <phoneticPr fontId="0" type="noConversion"/>
  <hyperlinks>
    <hyperlink ref="E38" r:id="rId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K360"/>
  <sheetViews>
    <sheetView showGridLines="0" view="pageBreakPreview" topLeftCell="A3" zoomScaleNormal="100" zoomScaleSheetLayoutView="100" workbookViewId="0">
      <selection activeCell="B17" sqref="B17:E17"/>
    </sheetView>
  </sheetViews>
  <sheetFormatPr defaultColWidth="9.140625" defaultRowHeight="12.75" x14ac:dyDescent="0.2"/>
  <cols>
    <col min="1" max="1" width="3.28515625" style="117" customWidth="1"/>
    <col min="2" max="6" width="9.140625" style="117"/>
    <col min="7" max="7" width="5.42578125" style="117" customWidth="1"/>
    <col min="8" max="8" width="9.140625" style="117"/>
    <col min="9" max="9" width="3.28515625" style="117" customWidth="1"/>
    <col min="10" max="10" width="12.42578125" style="117" customWidth="1"/>
    <col min="11" max="16384" width="9.140625" style="117"/>
  </cols>
  <sheetData>
    <row r="2" spans="1:11" x14ac:dyDescent="0.2">
      <c r="A2" s="153"/>
      <c r="C2" s="148"/>
      <c r="D2" s="148"/>
      <c r="E2" s="148"/>
      <c r="F2" s="148"/>
      <c r="G2" s="148"/>
    </row>
    <row r="3" spans="1:11" x14ac:dyDescent="0.2">
      <c r="C3" s="148"/>
      <c r="D3" s="148"/>
      <c r="E3" s="148"/>
      <c r="F3" s="148"/>
      <c r="G3" s="148"/>
      <c r="K3" s="117" t="s">
        <v>176</v>
      </c>
    </row>
    <row r="4" spans="1:11" s="147" customFormat="1" ht="64.5" customHeight="1" x14ac:dyDescent="0.4">
      <c r="A4" s="464" t="str">
        <f>+Header!A18</f>
        <v>Homai Early Childhood Centre</v>
      </c>
      <c r="B4" s="464"/>
      <c r="C4" s="464"/>
      <c r="D4" s="464"/>
      <c r="E4" s="464"/>
      <c r="F4" s="464"/>
      <c r="G4" s="464"/>
      <c r="H4" s="464"/>
      <c r="I4" s="464"/>
      <c r="J4" s="464"/>
    </row>
    <row r="5" spans="1:11" x14ac:dyDescent="0.2">
      <c r="C5" s="148"/>
      <c r="D5" s="148"/>
      <c r="E5" s="148"/>
      <c r="F5" s="148"/>
      <c r="G5" s="148"/>
    </row>
    <row r="6" spans="1:11" s="463" customFormat="1" ht="15" x14ac:dyDescent="0.25">
      <c r="A6" s="465"/>
    </row>
    <row r="7" spans="1:11" ht="15" x14ac:dyDescent="0.25">
      <c r="A7" s="118"/>
      <c r="B7" s="152"/>
      <c r="C7" s="152"/>
      <c r="D7" s="152"/>
      <c r="E7" s="152"/>
      <c r="F7" s="152"/>
      <c r="G7" s="152"/>
      <c r="H7" s="152"/>
      <c r="I7" s="152"/>
    </row>
    <row r="8" spans="1:11" ht="15" x14ac:dyDescent="0.25">
      <c r="A8" s="118"/>
      <c r="B8" s="152"/>
      <c r="C8" s="152"/>
      <c r="D8" s="152"/>
      <c r="E8" s="152"/>
      <c r="F8" s="152"/>
      <c r="G8" s="152"/>
      <c r="H8" s="152"/>
      <c r="I8" s="152"/>
    </row>
    <row r="9" spans="1:11" ht="15" x14ac:dyDescent="0.25">
      <c r="A9" s="118"/>
      <c r="B9" s="152"/>
      <c r="C9" s="152"/>
      <c r="D9" s="152"/>
      <c r="E9" s="152"/>
      <c r="F9" s="152"/>
      <c r="G9" s="152"/>
      <c r="H9" s="152"/>
      <c r="I9" s="152"/>
    </row>
    <row r="11" spans="1:11" ht="30" customHeight="1" x14ac:dyDescent="0.4">
      <c r="A11" s="464" t="s">
        <v>175</v>
      </c>
      <c r="B11" s="464"/>
      <c r="C11" s="464"/>
      <c r="D11" s="464"/>
      <c r="E11" s="464"/>
      <c r="F11" s="464"/>
      <c r="G11" s="464"/>
      <c r="H11" s="464"/>
      <c r="I11" s="464"/>
      <c r="J11" s="464"/>
    </row>
    <row r="12" spans="1:11" x14ac:dyDescent="0.2">
      <c r="C12" s="148"/>
      <c r="D12" s="148"/>
      <c r="E12" s="148"/>
      <c r="F12" s="148"/>
      <c r="G12" s="148"/>
    </row>
    <row r="13" spans="1:11" ht="15" x14ac:dyDescent="0.25">
      <c r="A13" s="461" t="s">
        <v>174</v>
      </c>
      <c r="B13" s="462"/>
      <c r="C13" s="462"/>
      <c r="D13" s="148"/>
      <c r="E13" s="148"/>
      <c r="F13" s="148"/>
      <c r="G13" s="148"/>
      <c r="J13" s="146" t="s">
        <v>170</v>
      </c>
    </row>
    <row r="14" spans="1:11" ht="15" x14ac:dyDescent="0.25">
      <c r="A14" s="150"/>
      <c r="B14" s="151"/>
      <c r="C14" s="151"/>
      <c r="D14" s="148"/>
      <c r="E14" s="148"/>
      <c r="F14" s="148"/>
      <c r="G14" s="148"/>
      <c r="J14" s="146"/>
    </row>
    <row r="15" spans="1:11" ht="15.75" customHeight="1" x14ac:dyDescent="0.2">
      <c r="A15" s="149">
        <v>1</v>
      </c>
      <c r="B15" s="466" t="s">
        <v>173</v>
      </c>
      <c r="C15" s="466"/>
      <c r="D15" s="466"/>
    </row>
    <row r="16" spans="1:11" ht="15.75" customHeight="1" x14ac:dyDescent="0.2">
      <c r="A16" s="149">
        <v>2</v>
      </c>
      <c r="B16" s="467" t="s">
        <v>172</v>
      </c>
      <c r="C16" s="467"/>
      <c r="D16" s="467"/>
      <c r="E16" s="467"/>
      <c r="F16" s="131"/>
      <c r="G16" s="148"/>
    </row>
    <row r="17" spans="1:10" ht="15" x14ac:dyDescent="0.25">
      <c r="A17" s="149">
        <v>3</v>
      </c>
      <c r="B17" s="467" t="s">
        <v>461</v>
      </c>
      <c r="C17" s="467"/>
      <c r="D17" s="467"/>
      <c r="E17" s="467"/>
      <c r="F17" s="138"/>
      <c r="G17" s="138"/>
      <c r="H17" s="136"/>
      <c r="I17" s="136"/>
    </row>
    <row r="18" spans="1:10" ht="15" x14ac:dyDescent="0.25">
      <c r="A18" s="149"/>
      <c r="B18" s="149"/>
      <c r="C18" s="149"/>
      <c r="D18" s="149"/>
      <c r="E18" s="149"/>
      <c r="F18" s="138"/>
      <c r="G18" s="138"/>
      <c r="H18" s="136"/>
      <c r="I18" s="136"/>
    </row>
    <row r="19" spans="1:10" ht="15" x14ac:dyDescent="0.25">
      <c r="A19" s="461" t="s">
        <v>171</v>
      </c>
      <c r="B19" s="462"/>
      <c r="C19" s="462"/>
      <c r="D19" s="463"/>
      <c r="E19" s="138"/>
      <c r="F19" s="138"/>
      <c r="G19" s="138"/>
      <c r="H19" s="145" t="s">
        <v>167</v>
      </c>
      <c r="I19" s="145"/>
      <c r="J19" s="146" t="s">
        <v>170</v>
      </c>
    </row>
    <row r="20" spans="1:10" ht="15" x14ac:dyDescent="0.25">
      <c r="B20" s="145"/>
      <c r="C20" s="138"/>
      <c r="D20" s="138"/>
      <c r="E20" s="138"/>
      <c r="F20" s="138"/>
      <c r="G20" s="138"/>
      <c r="H20" s="138"/>
      <c r="I20" s="138"/>
      <c r="J20" s="138"/>
    </row>
    <row r="21" spans="1:10" ht="15.75" customHeight="1" x14ac:dyDescent="0.2">
      <c r="A21" s="128">
        <v>1</v>
      </c>
      <c r="B21" s="143" t="s">
        <v>169</v>
      </c>
      <c r="C21" s="143"/>
      <c r="D21" s="143"/>
      <c r="E21" s="143"/>
      <c r="F21" s="143"/>
      <c r="G21" s="143"/>
      <c r="H21" s="143"/>
      <c r="I21" s="142"/>
      <c r="J21" s="141">
        <v>1</v>
      </c>
    </row>
    <row r="22" spans="1:10" ht="15.75" customHeight="1" x14ac:dyDescent="0.25">
      <c r="A22" s="128">
        <v>2</v>
      </c>
      <c r="B22" s="143" t="s">
        <v>426</v>
      </c>
      <c r="C22" s="138"/>
      <c r="D22" s="138"/>
      <c r="E22" s="138"/>
      <c r="F22" s="138"/>
      <c r="G22" s="138"/>
      <c r="H22" s="143"/>
      <c r="I22" s="142"/>
      <c r="J22" s="141">
        <v>2</v>
      </c>
    </row>
    <row r="23" spans="1:10" ht="15.75" customHeight="1" x14ac:dyDescent="0.25">
      <c r="A23" s="128">
        <v>3</v>
      </c>
      <c r="B23" s="143" t="s">
        <v>440</v>
      </c>
      <c r="C23" s="138"/>
      <c r="D23" s="138"/>
      <c r="E23" s="138"/>
      <c r="F23" s="138"/>
      <c r="G23" s="138"/>
      <c r="H23" s="143"/>
      <c r="I23" s="142"/>
      <c r="J23" s="141">
        <v>3</v>
      </c>
    </row>
    <row r="24" spans="1:10" ht="15.75" customHeight="1" x14ac:dyDescent="0.2">
      <c r="A24" s="128">
        <v>4</v>
      </c>
      <c r="B24" s="143" t="s">
        <v>146</v>
      </c>
      <c r="C24" s="143"/>
      <c r="D24" s="143"/>
      <c r="E24" s="143"/>
      <c r="F24" s="143"/>
      <c r="G24" s="143"/>
      <c r="H24" s="143"/>
      <c r="I24" s="142"/>
      <c r="J24" s="141">
        <v>4</v>
      </c>
    </row>
    <row r="25" spans="1:10" ht="15.75" customHeight="1" x14ac:dyDescent="0.2">
      <c r="A25" s="128">
        <v>5</v>
      </c>
      <c r="B25" s="143" t="s">
        <v>76</v>
      </c>
      <c r="C25" s="143"/>
      <c r="D25" s="143"/>
      <c r="E25" s="143"/>
      <c r="F25" s="143"/>
      <c r="G25" s="143"/>
      <c r="H25" s="143"/>
      <c r="I25" s="142"/>
      <c r="J25" s="141">
        <v>5</v>
      </c>
    </row>
    <row r="26" spans="1:10" ht="15.75" customHeight="1" x14ac:dyDescent="0.25">
      <c r="A26" s="128">
        <v>6</v>
      </c>
      <c r="B26" s="143" t="s">
        <v>149</v>
      </c>
      <c r="C26" s="143"/>
      <c r="D26" s="143"/>
      <c r="E26" s="143"/>
      <c r="F26" s="143"/>
      <c r="G26" s="143"/>
      <c r="H26" s="143"/>
      <c r="I26" s="144"/>
      <c r="J26" s="141">
        <v>6</v>
      </c>
    </row>
    <row r="27" spans="1:10" ht="15.75" customHeight="1" x14ac:dyDescent="0.25">
      <c r="A27" s="128">
        <v>7</v>
      </c>
      <c r="B27" s="143" t="s">
        <v>29</v>
      </c>
      <c r="C27" s="143"/>
      <c r="D27" s="143"/>
      <c r="E27" s="143"/>
      <c r="F27" s="143"/>
      <c r="G27" s="143"/>
      <c r="H27" s="143"/>
      <c r="I27" s="144"/>
      <c r="J27" s="141">
        <v>7</v>
      </c>
    </row>
    <row r="28" spans="1:10" ht="15.75" customHeight="1" x14ac:dyDescent="0.2">
      <c r="A28" s="128">
        <v>8</v>
      </c>
      <c r="B28" s="143" t="s">
        <v>168</v>
      </c>
      <c r="C28" s="143"/>
      <c r="D28" s="143"/>
      <c r="E28" s="143"/>
      <c r="F28" s="143"/>
      <c r="G28" s="143"/>
      <c r="H28" s="143"/>
      <c r="I28" s="142"/>
      <c r="J28" s="141">
        <v>8</v>
      </c>
    </row>
    <row r="29" spans="1:10" ht="15.75" customHeight="1" x14ac:dyDescent="0.2">
      <c r="A29" s="128"/>
      <c r="B29" s="143"/>
      <c r="C29" s="143"/>
      <c r="D29" s="143"/>
      <c r="E29" s="143"/>
      <c r="F29" s="143"/>
      <c r="G29" s="143"/>
      <c r="H29" s="143"/>
      <c r="I29" s="142"/>
      <c r="J29" s="141"/>
    </row>
    <row r="30" spans="1:10" ht="15.75" x14ac:dyDescent="0.25">
      <c r="B30" s="140" t="s">
        <v>167</v>
      </c>
      <c r="C30" s="140"/>
      <c r="D30" s="140"/>
      <c r="E30" s="140"/>
      <c r="F30" s="140"/>
      <c r="G30" s="138"/>
      <c r="H30" s="139"/>
      <c r="I30" s="137"/>
      <c r="J30" s="136" t="s">
        <v>167</v>
      </c>
    </row>
    <row r="31" spans="1:10" ht="15" x14ac:dyDescent="0.25">
      <c r="C31" s="138"/>
      <c r="D31" s="138"/>
      <c r="E31" s="138"/>
      <c r="F31" s="138"/>
      <c r="G31" s="138"/>
      <c r="H31" s="139"/>
      <c r="I31" s="137"/>
      <c r="J31" s="136" t="s">
        <v>167</v>
      </c>
    </row>
    <row r="32" spans="1:10" ht="15" x14ac:dyDescent="0.25">
      <c r="B32" s="138" t="s">
        <v>167</v>
      </c>
      <c r="C32" s="138"/>
      <c r="D32" s="138"/>
      <c r="E32" s="138"/>
      <c r="F32" s="138"/>
      <c r="G32" s="138"/>
      <c r="H32" s="139"/>
      <c r="I32" s="136"/>
      <c r="J32" s="136" t="s">
        <v>167</v>
      </c>
    </row>
    <row r="33" spans="2:10" ht="15" x14ac:dyDescent="0.25">
      <c r="B33" s="138"/>
      <c r="C33" s="138"/>
      <c r="D33" s="138"/>
      <c r="E33" s="138"/>
      <c r="F33" s="138"/>
      <c r="G33" s="138"/>
      <c r="H33" s="137"/>
      <c r="I33" s="136"/>
      <c r="J33" s="136" t="s">
        <v>167</v>
      </c>
    </row>
    <row r="34" spans="2:10" ht="15" x14ac:dyDescent="0.25">
      <c r="B34" s="117" t="s">
        <v>167</v>
      </c>
      <c r="C34" s="117" t="s">
        <v>167</v>
      </c>
      <c r="H34" s="127" t="s">
        <v>167</v>
      </c>
      <c r="I34" s="127"/>
      <c r="J34" s="136" t="s">
        <v>167</v>
      </c>
    </row>
    <row r="35" spans="2:10" ht="15" x14ac:dyDescent="0.25">
      <c r="J35" s="136" t="s">
        <v>167</v>
      </c>
    </row>
    <row r="36" spans="2:10" x14ac:dyDescent="0.2">
      <c r="J36" s="127" t="s">
        <v>167</v>
      </c>
    </row>
    <row r="37" spans="2:10" x14ac:dyDescent="0.2">
      <c r="J37" s="127" t="s">
        <v>167</v>
      </c>
    </row>
    <row r="38" spans="2:10" x14ac:dyDescent="0.2">
      <c r="J38" s="127" t="s">
        <v>167</v>
      </c>
    </row>
    <row r="39" spans="2:10" x14ac:dyDescent="0.2">
      <c r="J39" s="127" t="s">
        <v>167</v>
      </c>
    </row>
    <row r="40" spans="2:10" x14ac:dyDescent="0.2">
      <c r="J40" s="127" t="s">
        <v>167</v>
      </c>
    </row>
    <row r="41" spans="2:10" x14ac:dyDescent="0.2">
      <c r="J41" s="127" t="s">
        <v>167</v>
      </c>
    </row>
    <row r="42" spans="2:10" x14ac:dyDescent="0.2">
      <c r="J42" s="127" t="s">
        <v>167</v>
      </c>
    </row>
    <row r="43" spans="2:10" x14ac:dyDescent="0.2">
      <c r="J43" s="127" t="s">
        <v>167</v>
      </c>
    </row>
    <row r="44" spans="2:10" x14ac:dyDescent="0.2">
      <c r="J44" s="127" t="s">
        <v>167</v>
      </c>
    </row>
    <row r="45" spans="2:10" x14ac:dyDescent="0.2">
      <c r="J45" s="127" t="s">
        <v>166</v>
      </c>
    </row>
    <row r="46" spans="2:10" x14ac:dyDescent="0.2">
      <c r="J46" s="127"/>
    </row>
    <row r="47" spans="2:10" x14ac:dyDescent="0.2">
      <c r="J47" s="127"/>
    </row>
    <row r="48" spans="2:10" x14ac:dyDescent="0.2">
      <c r="J48" s="127"/>
    </row>
    <row r="49" spans="10:10" x14ac:dyDescent="0.2">
      <c r="J49" s="127"/>
    </row>
    <row r="50" spans="10:10" x14ac:dyDescent="0.2">
      <c r="J50" s="127"/>
    </row>
    <row r="51" spans="10:10" x14ac:dyDescent="0.2">
      <c r="J51" s="127"/>
    </row>
    <row r="52" spans="10:10" x14ac:dyDescent="0.2">
      <c r="J52" s="127"/>
    </row>
    <row r="53" spans="10:10" x14ac:dyDescent="0.2">
      <c r="J53" s="127"/>
    </row>
    <row r="54" spans="10:10" x14ac:dyDescent="0.2">
      <c r="J54" s="127"/>
    </row>
    <row r="55" spans="10:10" x14ac:dyDescent="0.2">
      <c r="J55" s="127"/>
    </row>
    <row r="56" spans="10:10" x14ac:dyDescent="0.2">
      <c r="J56" s="127"/>
    </row>
    <row r="57" spans="10:10" x14ac:dyDescent="0.2">
      <c r="J57" s="127"/>
    </row>
    <row r="58" spans="10:10" x14ac:dyDescent="0.2">
      <c r="J58" s="127"/>
    </row>
    <row r="59" spans="10:10" x14ac:dyDescent="0.2">
      <c r="J59" s="127"/>
    </row>
    <row r="60" spans="10:10" x14ac:dyDescent="0.2">
      <c r="J60" s="127"/>
    </row>
    <row r="61" spans="10:10" x14ac:dyDescent="0.2">
      <c r="J61" s="127"/>
    </row>
    <row r="62" spans="10:10" x14ac:dyDescent="0.2">
      <c r="J62" s="127"/>
    </row>
    <row r="63" spans="10:10" x14ac:dyDescent="0.2">
      <c r="J63" s="127"/>
    </row>
    <row r="64" spans="10:10" x14ac:dyDescent="0.2">
      <c r="J64" s="127"/>
    </row>
    <row r="65" spans="10:10" x14ac:dyDescent="0.2">
      <c r="J65" s="127"/>
    </row>
    <row r="66" spans="10:10" x14ac:dyDescent="0.2">
      <c r="J66" s="127"/>
    </row>
    <row r="67" spans="10:10" x14ac:dyDescent="0.2">
      <c r="J67" s="127"/>
    </row>
    <row r="68" spans="10:10" x14ac:dyDescent="0.2">
      <c r="J68" s="127"/>
    </row>
    <row r="69" spans="10:10" x14ac:dyDescent="0.2">
      <c r="J69" s="127"/>
    </row>
    <row r="70" spans="10:10" x14ac:dyDescent="0.2">
      <c r="J70" s="127"/>
    </row>
    <row r="71" spans="10:10" x14ac:dyDescent="0.2">
      <c r="J71" s="127"/>
    </row>
    <row r="72" spans="10:10" x14ac:dyDescent="0.2">
      <c r="J72" s="127"/>
    </row>
    <row r="73" spans="10:10" x14ac:dyDescent="0.2">
      <c r="J73" s="127"/>
    </row>
    <row r="74" spans="10:10" x14ac:dyDescent="0.2">
      <c r="J74" s="127"/>
    </row>
    <row r="75" spans="10:10" x14ac:dyDescent="0.2">
      <c r="J75" s="127"/>
    </row>
    <row r="76" spans="10:10" x14ac:dyDescent="0.2">
      <c r="J76" s="127"/>
    </row>
    <row r="77" spans="10:10" x14ac:dyDescent="0.2">
      <c r="J77" s="127"/>
    </row>
    <row r="78" spans="10:10" x14ac:dyDescent="0.2">
      <c r="J78" s="127"/>
    </row>
    <row r="79" spans="10:10" x14ac:dyDescent="0.2">
      <c r="J79" s="127"/>
    </row>
    <row r="80" spans="10:10" x14ac:dyDescent="0.2">
      <c r="J80" s="127"/>
    </row>
    <row r="81" spans="10:10" x14ac:dyDescent="0.2">
      <c r="J81" s="127"/>
    </row>
    <row r="82" spans="10:10" x14ac:dyDescent="0.2">
      <c r="J82" s="127"/>
    </row>
    <row r="83" spans="10:10" x14ac:dyDescent="0.2">
      <c r="J83" s="127"/>
    </row>
    <row r="84" spans="10:10" x14ac:dyDescent="0.2">
      <c r="J84" s="127"/>
    </row>
    <row r="85" spans="10:10" x14ac:dyDescent="0.2">
      <c r="J85" s="127"/>
    </row>
    <row r="86" spans="10:10" x14ac:dyDescent="0.2">
      <c r="J86" s="127"/>
    </row>
    <row r="87" spans="10:10" x14ac:dyDescent="0.2">
      <c r="J87" s="127"/>
    </row>
    <row r="88" spans="10:10" x14ac:dyDescent="0.2">
      <c r="J88" s="127"/>
    </row>
    <row r="89" spans="10:10" x14ac:dyDescent="0.2">
      <c r="J89" s="127"/>
    </row>
    <row r="90" spans="10:10" x14ac:dyDescent="0.2">
      <c r="J90" s="127"/>
    </row>
    <row r="91" spans="10:10" x14ac:dyDescent="0.2">
      <c r="J91" s="127"/>
    </row>
    <row r="92" spans="10:10" x14ac:dyDescent="0.2">
      <c r="J92" s="127"/>
    </row>
    <row r="93" spans="10:10" x14ac:dyDescent="0.2">
      <c r="J93" s="127"/>
    </row>
    <row r="94" spans="10:10" x14ac:dyDescent="0.2">
      <c r="J94" s="127"/>
    </row>
    <row r="95" spans="10:10" x14ac:dyDescent="0.2">
      <c r="J95" s="127"/>
    </row>
    <row r="96" spans="10:10" x14ac:dyDescent="0.2">
      <c r="J96" s="127"/>
    </row>
    <row r="97" spans="10:10" x14ac:dyDescent="0.2">
      <c r="J97" s="127"/>
    </row>
    <row r="98" spans="10:10" x14ac:dyDescent="0.2">
      <c r="J98" s="127"/>
    </row>
    <row r="99" spans="10:10" x14ac:dyDescent="0.2">
      <c r="J99" s="127"/>
    </row>
    <row r="100" spans="10:10" x14ac:dyDescent="0.2">
      <c r="J100" s="127"/>
    </row>
    <row r="101" spans="10:10" x14ac:dyDescent="0.2">
      <c r="J101" s="127"/>
    </row>
    <row r="102" spans="10:10" x14ac:dyDescent="0.2">
      <c r="J102" s="127"/>
    </row>
    <row r="103" spans="10:10" x14ac:dyDescent="0.2">
      <c r="J103" s="127"/>
    </row>
    <row r="104" spans="10:10" x14ac:dyDescent="0.2">
      <c r="J104" s="127"/>
    </row>
    <row r="105" spans="10:10" x14ac:dyDescent="0.2">
      <c r="J105" s="127"/>
    </row>
    <row r="106" spans="10:10" x14ac:dyDescent="0.2">
      <c r="J106" s="127"/>
    </row>
    <row r="107" spans="10:10" x14ac:dyDescent="0.2">
      <c r="J107" s="127"/>
    </row>
    <row r="108" spans="10:10" x14ac:dyDescent="0.2">
      <c r="J108" s="127"/>
    </row>
    <row r="109" spans="10:10" x14ac:dyDescent="0.2">
      <c r="J109" s="127"/>
    </row>
    <row r="110" spans="10:10" x14ac:dyDescent="0.2">
      <c r="J110" s="127"/>
    </row>
    <row r="111" spans="10:10" x14ac:dyDescent="0.2">
      <c r="J111" s="127"/>
    </row>
    <row r="112" spans="10:10" x14ac:dyDescent="0.2">
      <c r="J112" s="127"/>
    </row>
    <row r="113" spans="10:10" x14ac:dyDescent="0.2">
      <c r="J113" s="127"/>
    </row>
    <row r="114" spans="10:10" x14ac:dyDescent="0.2">
      <c r="J114" s="127"/>
    </row>
    <row r="115" spans="10:10" x14ac:dyDescent="0.2">
      <c r="J115" s="127"/>
    </row>
    <row r="116" spans="10:10" x14ac:dyDescent="0.2">
      <c r="J116" s="127"/>
    </row>
    <row r="117" spans="10:10" x14ac:dyDescent="0.2">
      <c r="J117" s="127"/>
    </row>
    <row r="118" spans="10:10" x14ac:dyDescent="0.2">
      <c r="J118" s="127"/>
    </row>
    <row r="119" spans="10:10" x14ac:dyDescent="0.2">
      <c r="J119" s="127"/>
    </row>
    <row r="120" spans="10:10" x14ac:dyDescent="0.2">
      <c r="J120" s="127"/>
    </row>
    <row r="121" spans="10:10" x14ac:dyDescent="0.2">
      <c r="J121" s="127"/>
    </row>
    <row r="122" spans="10:10" x14ac:dyDescent="0.2">
      <c r="J122" s="127"/>
    </row>
    <row r="123" spans="10:10" x14ac:dyDescent="0.2">
      <c r="J123" s="127"/>
    </row>
    <row r="124" spans="10:10" x14ac:dyDescent="0.2">
      <c r="J124" s="127"/>
    </row>
    <row r="125" spans="10:10" x14ac:dyDescent="0.2">
      <c r="J125" s="127"/>
    </row>
    <row r="126" spans="10:10" x14ac:dyDescent="0.2">
      <c r="J126" s="127"/>
    </row>
    <row r="127" spans="10:10" x14ac:dyDescent="0.2">
      <c r="J127" s="127"/>
    </row>
    <row r="128" spans="10:10" x14ac:dyDescent="0.2">
      <c r="J128" s="127"/>
    </row>
    <row r="129" spans="10:10" x14ac:dyDescent="0.2">
      <c r="J129" s="127"/>
    </row>
    <row r="130" spans="10:10" x14ac:dyDescent="0.2">
      <c r="J130" s="127"/>
    </row>
    <row r="131" spans="10:10" x14ac:dyDescent="0.2">
      <c r="J131" s="127"/>
    </row>
    <row r="132" spans="10:10" x14ac:dyDescent="0.2">
      <c r="J132" s="127"/>
    </row>
    <row r="133" spans="10:10" x14ac:dyDescent="0.2">
      <c r="J133" s="127"/>
    </row>
    <row r="134" spans="10:10" x14ac:dyDescent="0.2">
      <c r="J134" s="127"/>
    </row>
    <row r="135" spans="10:10" x14ac:dyDescent="0.2">
      <c r="J135" s="127"/>
    </row>
    <row r="136" spans="10:10" x14ac:dyDescent="0.2">
      <c r="J136" s="127"/>
    </row>
    <row r="137" spans="10:10" x14ac:dyDescent="0.2">
      <c r="J137" s="127"/>
    </row>
    <row r="138" spans="10:10" x14ac:dyDescent="0.2">
      <c r="J138" s="127"/>
    </row>
    <row r="139" spans="10:10" x14ac:dyDescent="0.2">
      <c r="J139" s="127"/>
    </row>
    <row r="140" spans="10:10" x14ac:dyDescent="0.2">
      <c r="J140" s="127"/>
    </row>
    <row r="141" spans="10:10" x14ac:dyDescent="0.2">
      <c r="J141" s="127"/>
    </row>
    <row r="142" spans="10:10" x14ac:dyDescent="0.2">
      <c r="J142" s="127"/>
    </row>
    <row r="143" spans="10:10" x14ac:dyDescent="0.2">
      <c r="J143" s="127"/>
    </row>
    <row r="144" spans="10:10" x14ac:dyDescent="0.2">
      <c r="J144" s="127"/>
    </row>
    <row r="145" spans="10:10" x14ac:dyDescent="0.2">
      <c r="J145" s="127"/>
    </row>
    <row r="146" spans="10:10" x14ac:dyDescent="0.2">
      <c r="J146" s="127"/>
    </row>
    <row r="147" spans="10:10" x14ac:dyDescent="0.2">
      <c r="J147" s="127"/>
    </row>
    <row r="148" spans="10:10" x14ac:dyDescent="0.2">
      <c r="J148" s="127"/>
    </row>
    <row r="149" spans="10:10" x14ac:dyDescent="0.2">
      <c r="J149" s="127"/>
    </row>
    <row r="150" spans="10:10" x14ac:dyDescent="0.2">
      <c r="J150" s="127"/>
    </row>
    <row r="151" spans="10:10" x14ac:dyDescent="0.2">
      <c r="J151" s="127"/>
    </row>
    <row r="152" spans="10:10" x14ac:dyDescent="0.2">
      <c r="J152" s="127"/>
    </row>
    <row r="153" spans="10:10" x14ac:dyDescent="0.2">
      <c r="J153" s="127"/>
    </row>
    <row r="154" spans="10:10" x14ac:dyDescent="0.2">
      <c r="J154" s="127"/>
    </row>
    <row r="155" spans="10:10" x14ac:dyDescent="0.2">
      <c r="J155" s="127"/>
    </row>
    <row r="156" spans="10:10" x14ac:dyDescent="0.2">
      <c r="J156" s="127"/>
    </row>
    <row r="157" spans="10:10" x14ac:dyDescent="0.2">
      <c r="J157" s="127"/>
    </row>
    <row r="158" spans="10:10" x14ac:dyDescent="0.2">
      <c r="J158" s="127"/>
    </row>
    <row r="159" spans="10:10" x14ac:dyDescent="0.2">
      <c r="J159" s="127"/>
    </row>
    <row r="160" spans="10:10" x14ac:dyDescent="0.2">
      <c r="J160" s="127"/>
    </row>
    <row r="161" spans="10:10" x14ac:dyDescent="0.2">
      <c r="J161" s="127"/>
    </row>
    <row r="162" spans="10:10" x14ac:dyDescent="0.2">
      <c r="J162" s="127"/>
    </row>
    <row r="163" spans="10:10" x14ac:dyDescent="0.2">
      <c r="J163" s="127"/>
    </row>
    <row r="164" spans="10:10" x14ac:dyDescent="0.2">
      <c r="J164" s="127"/>
    </row>
    <row r="165" spans="10:10" x14ac:dyDescent="0.2">
      <c r="J165" s="127"/>
    </row>
    <row r="166" spans="10:10" x14ac:dyDescent="0.2">
      <c r="J166" s="127"/>
    </row>
    <row r="167" spans="10:10" x14ac:dyDescent="0.2">
      <c r="J167" s="127"/>
    </row>
    <row r="168" spans="10:10" x14ac:dyDescent="0.2">
      <c r="J168" s="127"/>
    </row>
    <row r="169" spans="10:10" x14ac:dyDescent="0.2">
      <c r="J169" s="127"/>
    </row>
    <row r="170" spans="10:10" x14ac:dyDescent="0.2">
      <c r="J170" s="127"/>
    </row>
    <row r="171" spans="10:10" x14ac:dyDescent="0.2">
      <c r="J171" s="127"/>
    </row>
    <row r="172" spans="10:10" x14ac:dyDescent="0.2">
      <c r="J172" s="127"/>
    </row>
    <row r="173" spans="10:10" x14ac:dyDescent="0.2">
      <c r="J173" s="127"/>
    </row>
    <row r="174" spans="10:10" x14ac:dyDescent="0.2">
      <c r="J174" s="127"/>
    </row>
    <row r="175" spans="10:10" x14ac:dyDescent="0.2">
      <c r="J175" s="127"/>
    </row>
    <row r="176" spans="10:10" x14ac:dyDescent="0.2">
      <c r="J176" s="127"/>
    </row>
    <row r="177" spans="10:10" x14ac:dyDescent="0.2">
      <c r="J177" s="127"/>
    </row>
    <row r="178" spans="10:10" x14ac:dyDescent="0.2">
      <c r="J178" s="127"/>
    </row>
    <row r="179" spans="10:10" x14ac:dyDescent="0.2">
      <c r="J179" s="127"/>
    </row>
    <row r="180" spans="10:10" x14ac:dyDescent="0.2">
      <c r="J180" s="127"/>
    </row>
    <row r="181" spans="10:10" x14ac:dyDescent="0.2">
      <c r="J181" s="127"/>
    </row>
    <row r="182" spans="10:10" x14ac:dyDescent="0.2">
      <c r="J182" s="127"/>
    </row>
    <row r="183" spans="10:10" x14ac:dyDescent="0.2">
      <c r="J183" s="127"/>
    </row>
    <row r="184" spans="10:10" x14ac:dyDescent="0.2">
      <c r="J184" s="127"/>
    </row>
    <row r="185" spans="10:10" x14ac:dyDescent="0.2">
      <c r="J185" s="127"/>
    </row>
    <row r="186" spans="10:10" x14ac:dyDescent="0.2">
      <c r="J186" s="127"/>
    </row>
    <row r="187" spans="10:10" x14ac:dyDescent="0.2">
      <c r="J187" s="127"/>
    </row>
    <row r="188" spans="10:10" x14ac:dyDescent="0.2">
      <c r="J188" s="127"/>
    </row>
    <row r="189" spans="10:10" x14ac:dyDescent="0.2">
      <c r="J189" s="127"/>
    </row>
    <row r="190" spans="10:10" x14ac:dyDescent="0.2">
      <c r="J190" s="127"/>
    </row>
    <row r="191" spans="10:10" x14ac:dyDescent="0.2">
      <c r="J191" s="127"/>
    </row>
    <row r="192" spans="10:10" x14ac:dyDescent="0.2">
      <c r="J192" s="127"/>
    </row>
    <row r="193" spans="10:10" x14ac:dyDescent="0.2">
      <c r="J193" s="127"/>
    </row>
    <row r="194" spans="10:10" x14ac:dyDescent="0.2">
      <c r="J194" s="127"/>
    </row>
    <row r="195" spans="10:10" x14ac:dyDescent="0.2">
      <c r="J195" s="127"/>
    </row>
    <row r="196" spans="10:10" x14ac:dyDescent="0.2">
      <c r="J196" s="127"/>
    </row>
    <row r="197" spans="10:10" x14ac:dyDescent="0.2">
      <c r="J197" s="127"/>
    </row>
    <row r="198" spans="10:10" x14ac:dyDescent="0.2">
      <c r="J198" s="127"/>
    </row>
    <row r="199" spans="10:10" x14ac:dyDescent="0.2">
      <c r="J199" s="127"/>
    </row>
    <row r="200" spans="10:10" x14ac:dyDescent="0.2">
      <c r="J200" s="127"/>
    </row>
    <row r="201" spans="10:10" x14ac:dyDescent="0.2">
      <c r="J201" s="127"/>
    </row>
    <row r="202" spans="10:10" x14ac:dyDescent="0.2">
      <c r="J202" s="127"/>
    </row>
    <row r="203" spans="10:10" x14ac:dyDescent="0.2">
      <c r="J203" s="127"/>
    </row>
    <row r="204" spans="10:10" x14ac:dyDescent="0.2">
      <c r="J204" s="127"/>
    </row>
    <row r="205" spans="10:10" x14ac:dyDescent="0.2">
      <c r="J205" s="127"/>
    </row>
    <row r="206" spans="10:10" x14ac:dyDescent="0.2">
      <c r="J206" s="127"/>
    </row>
    <row r="207" spans="10:10" x14ac:dyDescent="0.2">
      <c r="J207" s="127"/>
    </row>
    <row r="208" spans="10:10" x14ac:dyDescent="0.2">
      <c r="J208" s="127"/>
    </row>
    <row r="209" spans="10:10" x14ac:dyDescent="0.2">
      <c r="J209" s="127"/>
    </row>
    <row r="210" spans="10:10" x14ac:dyDescent="0.2">
      <c r="J210" s="127"/>
    </row>
    <row r="211" spans="10:10" x14ac:dyDescent="0.2">
      <c r="J211" s="127"/>
    </row>
    <row r="212" spans="10:10" x14ac:dyDescent="0.2">
      <c r="J212" s="127"/>
    </row>
    <row r="213" spans="10:10" x14ac:dyDescent="0.2">
      <c r="J213" s="127"/>
    </row>
    <row r="214" spans="10:10" x14ac:dyDescent="0.2">
      <c r="J214" s="127"/>
    </row>
    <row r="215" spans="10:10" x14ac:dyDescent="0.2">
      <c r="J215" s="127"/>
    </row>
    <row r="216" spans="10:10" x14ac:dyDescent="0.2">
      <c r="J216" s="127"/>
    </row>
    <row r="217" spans="10:10" x14ac:dyDescent="0.2">
      <c r="J217" s="127"/>
    </row>
    <row r="218" spans="10:10" x14ac:dyDescent="0.2">
      <c r="J218" s="127"/>
    </row>
    <row r="219" spans="10:10" x14ac:dyDescent="0.2">
      <c r="J219" s="127"/>
    </row>
    <row r="220" spans="10:10" x14ac:dyDescent="0.2">
      <c r="J220" s="127"/>
    </row>
    <row r="221" spans="10:10" x14ac:dyDescent="0.2">
      <c r="J221" s="127"/>
    </row>
    <row r="222" spans="10:10" x14ac:dyDescent="0.2">
      <c r="J222" s="127"/>
    </row>
    <row r="223" spans="10:10" x14ac:dyDescent="0.2">
      <c r="J223" s="127"/>
    </row>
    <row r="224" spans="10:10" x14ac:dyDescent="0.2">
      <c r="J224" s="127"/>
    </row>
    <row r="225" spans="10:10" x14ac:dyDescent="0.2">
      <c r="J225" s="127"/>
    </row>
    <row r="226" spans="10:10" x14ac:dyDescent="0.2">
      <c r="J226" s="127"/>
    </row>
    <row r="227" spans="10:10" x14ac:dyDescent="0.2">
      <c r="J227" s="127"/>
    </row>
    <row r="228" spans="10:10" x14ac:dyDescent="0.2">
      <c r="J228" s="127"/>
    </row>
    <row r="229" spans="10:10" x14ac:dyDescent="0.2">
      <c r="J229" s="127"/>
    </row>
    <row r="230" spans="10:10" x14ac:dyDescent="0.2">
      <c r="J230" s="127"/>
    </row>
    <row r="231" spans="10:10" x14ac:dyDescent="0.2">
      <c r="J231" s="127"/>
    </row>
    <row r="232" spans="10:10" x14ac:dyDescent="0.2">
      <c r="J232" s="127"/>
    </row>
    <row r="233" spans="10:10" x14ac:dyDescent="0.2">
      <c r="J233" s="127"/>
    </row>
    <row r="234" spans="10:10" x14ac:dyDescent="0.2">
      <c r="J234" s="127"/>
    </row>
    <row r="235" spans="10:10" x14ac:dyDescent="0.2">
      <c r="J235" s="127"/>
    </row>
    <row r="236" spans="10:10" x14ac:dyDescent="0.2">
      <c r="J236" s="127"/>
    </row>
    <row r="237" spans="10:10" x14ac:dyDescent="0.2">
      <c r="J237" s="127"/>
    </row>
    <row r="238" spans="10:10" x14ac:dyDescent="0.2">
      <c r="J238" s="127"/>
    </row>
    <row r="239" spans="10:10" x14ac:dyDescent="0.2">
      <c r="J239" s="127"/>
    </row>
    <row r="240" spans="10:10" x14ac:dyDescent="0.2">
      <c r="J240" s="127"/>
    </row>
    <row r="241" spans="10:10" x14ac:dyDescent="0.2">
      <c r="J241" s="127"/>
    </row>
    <row r="242" spans="10:10" x14ac:dyDescent="0.2">
      <c r="J242" s="127"/>
    </row>
    <row r="243" spans="10:10" x14ac:dyDescent="0.2">
      <c r="J243" s="127"/>
    </row>
    <row r="244" spans="10:10" x14ac:dyDescent="0.2">
      <c r="J244" s="127"/>
    </row>
    <row r="245" spans="10:10" x14ac:dyDescent="0.2">
      <c r="J245" s="127"/>
    </row>
    <row r="246" spans="10:10" x14ac:dyDescent="0.2">
      <c r="J246" s="127"/>
    </row>
    <row r="247" spans="10:10" x14ac:dyDescent="0.2">
      <c r="J247" s="127"/>
    </row>
    <row r="248" spans="10:10" x14ac:dyDescent="0.2">
      <c r="J248" s="127"/>
    </row>
    <row r="249" spans="10:10" x14ac:dyDescent="0.2">
      <c r="J249" s="127"/>
    </row>
    <row r="250" spans="10:10" x14ac:dyDescent="0.2">
      <c r="J250" s="127"/>
    </row>
    <row r="251" spans="10:10" x14ac:dyDescent="0.2">
      <c r="J251" s="127"/>
    </row>
    <row r="252" spans="10:10" x14ac:dyDescent="0.2">
      <c r="J252" s="127"/>
    </row>
    <row r="253" spans="10:10" x14ac:dyDescent="0.2">
      <c r="J253" s="127"/>
    </row>
    <row r="254" spans="10:10" x14ac:dyDescent="0.2">
      <c r="J254" s="127"/>
    </row>
    <row r="255" spans="10:10" x14ac:dyDescent="0.2">
      <c r="J255" s="127"/>
    </row>
    <row r="256" spans="10:10" x14ac:dyDescent="0.2">
      <c r="J256" s="127"/>
    </row>
    <row r="257" spans="10:10" x14ac:dyDescent="0.2">
      <c r="J257" s="127"/>
    </row>
    <row r="258" spans="10:10" x14ac:dyDescent="0.2">
      <c r="J258" s="127"/>
    </row>
    <row r="259" spans="10:10" x14ac:dyDescent="0.2">
      <c r="J259" s="127"/>
    </row>
    <row r="260" spans="10:10" x14ac:dyDescent="0.2">
      <c r="J260" s="127"/>
    </row>
    <row r="261" spans="10:10" x14ac:dyDescent="0.2">
      <c r="J261" s="127"/>
    </row>
    <row r="262" spans="10:10" x14ac:dyDescent="0.2">
      <c r="J262" s="127"/>
    </row>
    <row r="263" spans="10:10" x14ac:dyDescent="0.2">
      <c r="J263" s="127"/>
    </row>
    <row r="264" spans="10:10" x14ac:dyDescent="0.2">
      <c r="J264" s="127"/>
    </row>
    <row r="265" spans="10:10" x14ac:dyDescent="0.2">
      <c r="J265" s="127"/>
    </row>
    <row r="266" spans="10:10" x14ac:dyDescent="0.2">
      <c r="J266" s="127"/>
    </row>
    <row r="267" spans="10:10" x14ac:dyDescent="0.2">
      <c r="J267" s="127"/>
    </row>
    <row r="268" spans="10:10" x14ac:dyDescent="0.2">
      <c r="J268" s="127"/>
    </row>
    <row r="269" spans="10:10" x14ac:dyDescent="0.2">
      <c r="J269" s="127"/>
    </row>
    <row r="270" spans="10:10" x14ac:dyDescent="0.2">
      <c r="J270" s="127"/>
    </row>
    <row r="271" spans="10:10" x14ac:dyDescent="0.2">
      <c r="J271" s="127"/>
    </row>
    <row r="272" spans="10:10" x14ac:dyDescent="0.2">
      <c r="J272" s="127"/>
    </row>
    <row r="273" spans="10:10" x14ac:dyDescent="0.2">
      <c r="J273" s="127"/>
    </row>
    <row r="274" spans="10:10" x14ac:dyDescent="0.2">
      <c r="J274" s="127"/>
    </row>
    <row r="275" spans="10:10" x14ac:dyDescent="0.2">
      <c r="J275" s="127"/>
    </row>
    <row r="276" spans="10:10" x14ac:dyDescent="0.2">
      <c r="J276" s="127"/>
    </row>
    <row r="277" spans="10:10" x14ac:dyDescent="0.2">
      <c r="J277" s="127"/>
    </row>
    <row r="278" spans="10:10" x14ac:dyDescent="0.2">
      <c r="J278" s="127"/>
    </row>
    <row r="279" spans="10:10" x14ac:dyDescent="0.2">
      <c r="J279" s="127"/>
    </row>
    <row r="280" spans="10:10" x14ac:dyDescent="0.2">
      <c r="J280" s="127"/>
    </row>
    <row r="281" spans="10:10" x14ac:dyDescent="0.2">
      <c r="J281" s="127"/>
    </row>
    <row r="282" spans="10:10" x14ac:dyDescent="0.2">
      <c r="J282" s="127"/>
    </row>
    <row r="283" spans="10:10" x14ac:dyDescent="0.2">
      <c r="J283" s="127"/>
    </row>
    <row r="284" spans="10:10" x14ac:dyDescent="0.2">
      <c r="J284" s="127"/>
    </row>
    <row r="285" spans="10:10" x14ac:dyDescent="0.2">
      <c r="J285" s="127"/>
    </row>
    <row r="286" spans="10:10" x14ac:dyDescent="0.2">
      <c r="J286" s="127"/>
    </row>
    <row r="287" spans="10:10" x14ac:dyDescent="0.2">
      <c r="J287" s="127"/>
    </row>
    <row r="288" spans="10:10" x14ac:dyDescent="0.2">
      <c r="J288" s="127"/>
    </row>
    <row r="289" spans="10:10" x14ac:dyDescent="0.2">
      <c r="J289" s="127"/>
    </row>
    <row r="290" spans="10:10" x14ac:dyDescent="0.2">
      <c r="J290" s="127"/>
    </row>
    <row r="291" spans="10:10" x14ac:dyDescent="0.2">
      <c r="J291" s="127"/>
    </row>
    <row r="292" spans="10:10" x14ac:dyDescent="0.2">
      <c r="J292" s="127"/>
    </row>
    <row r="293" spans="10:10" x14ac:dyDescent="0.2">
      <c r="J293" s="127"/>
    </row>
    <row r="294" spans="10:10" x14ac:dyDescent="0.2">
      <c r="J294" s="127"/>
    </row>
    <row r="295" spans="10:10" x14ac:dyDescent="0.2">
      <c r="J295" s="127"/>
    </row>
    <row r="296" spans="10:10" x14ac:dyDescent="0.2">
      <c r="J296" s="127"/>
    </row>
    <row r="297" spans="10:10" x14ac:dyDescent="0.2">
      <c r="J297" s="127"/>
    </row>
    <row r="298" spans="10:10" x14ac:dyDescent="0.2">
      <c r="J298" s="127"/>
    </row>
    <row r="299" spans="10:10" x14ac:dyDescent="0.2">
      <c r="J299" s="127"/>
    </row>
    <row r="300" spans="10:10" x14ac:dyDescent="0.2">
      <c r="J300" s="127"/>
    </row>
    <row r="301" spans="10:10" x14ac:dyDescent="0.2">
      <c r="J301" s="127"/>
    </row>
    <row r="302" spans="10:10" x14ac:dyDescent="0.2">
      <c r="J302" s="127"/>
    </row>
    <row r="303" spans="10:10" x14ac:dyDescent="0.2">
      <c r="J303" s="127"/>
    </row>
    <row r="304" spans="10:10" x14ac:dyDescent="0.2">
      <c r="J304" s="127"/>
    </row>
    <row r="305" spans="10:10" x14ac:dyDescent="0.2">
      <c r="J305" s="127"/>
    </row>
    <row r="306" spans="10:10" x14ac:dyDescent="0.2">
      <c r="J306" s="127"/>
    </row>
    <row r="307" spans="10:10" x14ac:dyDescent="0.2">
      <c r="J307" s="127"/>
    </row>
    <row r="308" spans="10:10" x14ac:dyDescent="0.2">
      <c r="J308" s="127"/>
    </row>
    <row r="309" spans="10:10" x14ac:dyDescent="0.2">
      <c r="J309" s="127"/>
    </row>
    <row r="310" spans="10:10" x14ac:dyDescent="0.2">
      <c r="J310" s="127"/>
    </row>
    <row r="311" spans="10:10" x14ac:dyDescent="0.2">
      <c r="J311" s="127"/>
    </row>
    <row r="312" spans="10:10" x14ac:dyDescent="0.2">
      <c r="J312" s="127"/>
    </row>
    <row r="313" spans="10:10" x14ac:dyDescent="0.2">
      <c r="J313" s="127"/>
    </row>
    <row r="314" spans="10:10" x14ac:dyDescent="0.2">
      <c r="J314" s="127"/>
    </row>
    <row r="315" spans="10:10" x14ac:dyDescent="0.2">
      <c r="J315" s="127"/>
    </row>
    <row r="316" spans="10:10" x14ac:dyDescent="0.2">
      <c r="J316" s="127"/>
    </row>
    <row r="317" spans="10:10" x14ac:dyDescent="0.2">
      <c r="J317" s="127"/>
    </row>
    <row r="318" spans="10:10" x14ac:dyDescent="0.2">
      <c r="J318" s="127"/>
    </row>
    <row r="319" spans="10:10" x14ac:dyDescent="0.2">
      <c r="J319" s="127"/>
    </row>
    <row r="320" spans="10:10" x14ac:dyDescent="0.2">
      <c r="J320" s="127"/>
    </row>
    <row r="321" spans="10:10" x14ac:dyDescent="0.2">
      <c r="J321" s="127"/>
    </row>
    <row r="322" spans="10:10" x14ac:dyDescent="0.2">
      <c r="J322" s="127"/>
    </row>
    <row r="323" spans="10:10" x14ac:dyDescent="0.2">
      <c r="J323" s="127"/>
    </row>
    <row r="324" spans="10:10" x14ac:dyDescent="0.2">
      <c r="J324" s="127"/>
    </row>
    <row r="325" spans="10:10" x14ac:dyDescent="0.2">
      <c r="J325" s="127"/>
    </row>
    <row r="326" spans="10:10" x14ac:dyDescent="0.2">
      <c r="J326" s="127"/>
    </row>
    <row r="327" spans="10:10" x14ac:dyDescent="0.2">
      <c r="J327" s="127"/>
    </row>
    <row r="328" spans="10:10" x14ac:dyDescent="0.2">
      <c r="J328" s="127"/>
    </row>
    <row r="329" spans="10:10" x14ac:dyDescent="0.2">
      <c r="J329" s="127"/>
    </row>
    <row r="330" spans="10:10" x14ac:dyDescent="0.2">
      <c r="J330" s="127"/>
    </row>
    <row r="331" spans="10:10" x14ac:dyDescent="0.2">
      <c r="J331" s="127"/>
    </row>
    <row r="332" spans="10:10" x14ac:dyDescent="0.2">
      <c r="J332" s="127"/>
    </row>
    <row r="333" spans="10:10" x14ac:dyDescent="0.2">
      <c r="J333" s="127"/>
    </row>
    <row r="334" spans="10:10" x14ac:dyDescent="0.2">
      <c r="J334" s="127"/>
    </row>
    <row r="335" spans="10:10" x14ac:dyDescent="0.2">
      <c r="J335" s="127"/>
    </row>
    <row r="336" spans="10:10" x14ac:dyDescent="0.2">
      <c r="J336" s="127"/>
    </row>
    <row r="337" spans="10:10" x14ac:dyDescent="0.2">
      <c r="J337" s="127"/>
    </row>
    <row r="338" spans="10:10" x14ac:dyDescent="0.2">
      <c r="J338" s="127"/>
    </row>
    <row r="339" spans="10:10" x14ac:dyDescent="0.2">
      <c r="J339" s="127"/>
    </row>
    <row r="340" spans="10:10" x14ac:dyDescent="0.2">
      <c r="J340" s="127"/>
    </row>
    <row r="341" spans="10:10" x14ac:dyDescent="0.2">
      <c r="J341" s="127"/>
    </row>
    <row r="342" spans="10:10" x14ac:dyDescent="0.2">
      <c r="J342" s="127"/>
    </row>
    <row r="343" spans="10:10" x14ac:dyDescent="0.2">
      <c r="J343" s="127"/>
    </row>
    <row r="344" spans="10:10" x14ac:dyDescent="0.2">
      <c r="J344" s="127"/>
    </row>
    <row r="345" spans="10:10" x14ac:dyDescent="0.2">
      <c r="J345" s="127"/>
    </row>
    <row r="346" spans="10:10" x14ac:dyDescent="0.2">
      <c r="J346" s="127"/>
    </row>
    <row r="347" spans="10:10" x14ac:dyDescent="0.2">
      <c r="J347" s="127"/>
    </row>
    <row r="348" spans="10:10" x14ac:dyDescent="0.2">
      <c r="J348" s="127"/>
    </row>
    <row r="349" spans="10:10" x14ac:dyDescent="0.2">
      <c r="J349" s="127"/>
    </row>
    <row r="350" spans="10:10" x14ac:dyDescent="0.2">
      <c r="J350" s="127"/>
    </row>
    <row r="351" spans="10:10" x14ac:dyDescent="0.2">
      <c r="J351" s="127"/>
    </row>
    <row r="352" spans="10:10" x14ac:dyDescent="0.2">
      <c r="J352" s="127"/>
    </row>
    <row r="353" spans="10:10" x14ac:dyDescent="0.2">
      <c r="J353" s="127"/>
    </row>
    <row r="354" spans="10:10" x14ac:dyDescent="0.2">
      <c r="J354" s="127"/>
    </row>
    <row r="355" spans="10:10" x14ac:dyDescent="0.2">
      <c r="J355" s="127"/>
    </row>
    <row r="356" spans="10:10" x14ac:dyDescent="0.2">
      <c r="J356" s="127"/>
    </row>
    <row r="357" spans="10:10" x14ac:dyDescent="0.2">
      <c r="J357" s="127"/>
    </row>
    <row r="358" spans="10:10" x14ac:dyDescent="0.2">
      <c r="J358" s="127"/>
    </row>
    <row r="359" spans="10:10" x14ac:dyDescent="0.2">
      <c r="J359" s="127"/>
    </row>
    <row r="360" spans="10:10" x14ac:dyDescent="0.2">
      <c r="J360" s="127"/>
    </row>
  </sheetData>
  <customSheetViews>
    <customSheetView guid="{98CE6726-DCD9-4FC2-A246-95AE96883A54}" showPageBreaks="1" showGridLines="0" printArea="1" view="pageBreakPreview" topLeftCell="A3">
      <selection activeCell="B17" sqref="B17:E17"/>
      <pageMargins left="0.70866141732283472" right="0.70866141732283472" top="0.74803149606299213" bottom="0.74803149606299213" header="0.31496062992125984" footer="0.31496062992125984"/>
      <printOptions horizontalCentered="1" verticalCentered="1"/>
      <pageSetup paperSize="9" orientation="portrait" r:id="rId1"/>
    </customSheetView>
    <customSheetView guid="{20188BB5-D17C-FD44-AB23-FE92EFD12A10}" showPageBreaks="1" showGridLines="0" printArea="1" view="pageBreakPreview" topLeftCell="A3">
      <selection activeCell="B17" sqref="B17:E17"/>
      <pageMargins left="0.70866141732283472" right="0.70866141732283472" top="0.74803149606299213" bottom="0.74803149606299213" header="0.31496062992125984" footer="0.31496062992125984"/>
      <printOptions horizontalCentered="1" verticalCentered="1"/>
      <pageSetup paperSize="9" orientation="portrait" r:id="rId2"/>
    </customSheetView>
    <customSheetView guid="{FB76ADEE-B62F-4FC8-8FF4-E0C8ACCF1057}" showPageBreaks="1" showGridLines="0" printArea="1" view="pageBreakPreview" topLeftCell="A3">
      <selection activeCell="B17" sqref="B17:E17"/>
      <pageMargins left="0.70866141732283472" right="0.70866141732283472" top="0.74803149606299213" bottom="0.74803149606299213" header="0.31496062992125984" footer="0.31496062992125984"/>
      <printOptions horizontalCentered="1" verticalCentered="1"/>
      <pageSetup paperSize="9" orientation="portrait" r:id="rId3"/>
    </customSheetView>
    <customSheetView guid="{8809097E-0878-44B3-9492-862A5B37D6DC}" showPageBreaks="1" showGridLines="0" printArea="1" view="pageBreakPreview" topLeftCell="A3">
      <selection activeCell="B17" sqref="B17:E17"/>
      <pageMargins left="0.70866141732283472" right="0.70866141732283472" top="0.74803149606299213" bottom="0.74803149606299213" header="0.31496062992125984" footer="0.31496062992125984"/>
      <printOptions horizontalCentered="1" verticalCentered="1"/>
      <pageSetup paperSize="9" orientation="portrait" r:id="rId4"/>
    </customSheetView>
  </customSheetViews>
  <phoneticPr fontId="0" type="noConversion"/>
  <printOptions horizontalCentered="1" verticalCentered="1"/>
  <pageMargins left="0.70866141732283472" right="0.70866141732283472" top="0.74803149606299213" bottom="0.74803149606299213" header="0.31496062992125984" footer="0.31496062992125984"/>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BF41"/>
  <sheetViews>
    <sheetView view="pageBreakPreview" topLeftCell="A3" zoomScaleNormal="100" zoomScaleSheetLayoutView="100" workbookViewId="0">
      <selection activeCell="A22" sqref="A22"/>
    </sheetView>
  </sheetViews>
  <sheetFormatPr defaultColWidth="9.140625" defaultRowHeight="12.75" x14ac:dyDescent="0.2"/>
  <cols>
    <col min="1" max="1" width="88.42578125" style="154" customWidth="1"/>
    <col min="2" max="49" width="9.140625" style="154" hidden="1" customWidth="1"/>
    <col min="50" max="50" width="5.140625" style="154" customWidth="1"/>
    <col min="51" max="51" width="4.42578125" style="154" customWidth="1"/>
    <col min="52" max="57" width="9.140625" style="154" hidden="1" customWidth="1"/>
    <col min="58" max="16384" width="9.140625" style="154"/>
  </cols>
  <sheetData>
    <row r="2" spans="1:58" x14ac:dyDescent="0.2">
      <c r="BF2" s="154" t="s">
        <v>180</v>
      </c>
    </row>
    <row r="3" spans="1:58" ht="30" x14ac:dyDescent="0.4">
      <c r="A3" s="464" t="str">
        <f>Data!B6</f>
        <v>Homai Early Childhood Centre</v>
      </c>
      <c r="B3" s="464"/>
      <c r="C3" s="464"/>
      <c r="D3" s="464"/>
      <c r="E3" s="464"/>
      <c r="F3" s="464"/>
      <c r="G3" s="464"/>
      <c r="H3" s="464"/>
    </row>
    <row r="4" spans="1:58" x14ac:dyDescent="0.2">
      <c r="A4" s="117"/>
      <c r="B4" s="117"/>
      <c r="C4" s="162"/>
      <c r="D4" s="148"/>
      <c r="E4" s="148"/>
      <c r="F4" s="148"/>
      <c r="G4" s="148"/>
      <c r="H4" s="148"/>
    </row>
    <row r="5" spans="1:58" ht="18" hidden="1" customHeight="1" x14ac:dyDescent="0.25">
      <c r="A5" s="468" t="s">
        <v>257</v>
      </c>
      <c r="B5" s="468"/>
      <c r="C5" s="468"/>
      <c r="D5" s="468"/>
      <c r="E5" s="468"/>
      <c r="F5" s="468"/>
      <c r="G5" s="468"/>
      <c r="H5" s="468"/>
    </row>
    <row r="6" spans="1:58" ht="14.25" customHeight="1" x14ac:dyDescent="0.4">
      <c r="A6" s="161"/>
    </row>
    <row r="8" spans="1:58" ht="30" x14ac:dyDescent="0.4">
      <c r="A8" s="160" t="s">
        <v>169</v>
      </c>
    </row>
    <row r="9" spans="1:58" ht="18" x14ac:dyDescent="0.25">
      <c r="A9" s="159"/>
    </row>
    <row r="10" spans="1:58" ht="18" x14ac:dyDescent="0.25">
      <c r="A10" s="158"/>
    </row>
    <row r="11" spans="1:58" ht="15.2" customHeight="1" x14ac:dyDescent="0.2">
      <c r="A11" s="480" t="s">
        <v>534</v>
      </c>
    </row>
    <row r="12" spans="1:58" ht="15.2" customHeight="1" x14ac:dyDescent="0.2">
      <c r="A12" s="480" t="s">
        <v>535</v>
      </c>
    </row>
    <row r="13" spans="1:58" ht="15.2" customHeight="1" x14ac:dyDescent="0.2">
      <c r="A13" s="481" t="s">
        <v>536</v>
      </c>
    </row>
    <row r="14" spans="1:58" s="155" customFormat="1" ht="15" customHeight="1" x14ac:dyDescent="0.2">
      <c r="A14" s="482"/>
      <c r="B14" s="157"/>
      <c r="C14" s="157"/>
      <c r="D14" s="157"/>
      <c r="E14" s="157"/>
      <c r="F14" s="157"/>
      <c r="G14" s="157"/>
    </row>
    <row r="15" spans="1:58" s="155" customFormat="1" ht="15.2" customHeight="1" x14ac:dyDescent="0.2">
      <c r="A15" s="483" t="s">
        <v>532</v>
      </c>
      <c r="B15" s="157"/>
      <c r="C15" s="157"/>
      <c r="D15" s="157"/>
      <c r="E15" s="157"/>
      <c r="F15" s="157"/>
      <c r="G15" s="157"/>
    </row>
    <row r="16" spans="1:58" s="155" customFormat="1" ht="15.2" customHeight="1" x14ac:dyDescent="0.2">
      <c r="A16" s="483" t="s">
        <v>533</v>
      </c>
      <c r="B16" s="157"/>
      <c r="C16" s="157"/>
      <c r="D16" s="157"/>
      <c r="E16" s="157"/>
      <c r="F16" s="157"/>
      <c r="G16" s="157"/>
    </row>
    <row r="17" spans="1:7" s="155" customFormat="1" ht="15" customHeight="1" x14ac:dyDescent="0.2">
      <c r="A17" s="482"/>
      <c r="B17" s="157"/>
      <c r="C17" s="157"/>
      <c r="D17" s="157"/>
      <c r="E17" s="157"/>
      <c r="F17" s="157"/>
      <c r="G17" s="157"/>
    </row>
    <row r="18" spans="1:7" s="155" customFormat="1" ht="15.2" customHeight="1" x14ac:dyDescent="0.2">
      <c r="A18" s="483" t="s">
        <v>562</v>
      </c>
    </row>
    <row r="19" spans="1:7" s="155" customFormat="1" ht="15.2" customHeight="1" x14ac:dyDescent="0.2">
      <c r="A19" s="483" t="s">
        <v>563</v>
      </c>
    </row>
    <row r="20" spans="1:7" s="155" customFormat="1" ht="15.2" customHeight="1" x14ac:dyDescent="0.2">
      <c r="A20" s="483" t="s">
        <v>564</v>
      </c>
    </row>
    <row r="21" spans="1:7" s="155" customFormat="1" ht="15.2" customHeight="1" x14ac:dyDescent="0.2">
      <c r="A21" s="483" t="s">
        <v>565</v>
      </c>
    </row>
    <row r="22" spans="1:7" s="155" customFormat="1" ht="15.2" customHeight="1" x14ac:dyDescent="0.2">
      <c r="A22" s="483"/>
    </row>
    <row r="23" spans="1:7" s="155" customFormat="1" ht="15.2" customHeight="1" x14ac:dyDescent="0.2">
      <c r="A23" s="483" t="s">
        <v>537</v>
      </c>
    </row>
    <row r="24" spans="1:7" s="155" customFormat="1" ht="15.2" customHeight="1" x14ac:dyDescent="0.2">
      <c r="A24" s="483" t="s">
        <v>538</v>
      </c>
    </row>
    <row r="25" spans="1:7" s="155" customFormat="1" ht="15.2" customHeight="1" x14ac:dyDescent="0.2">
      <c r="A25" s="482"/>
    </row>
    <row r="26" spans="1:7" s="155" customFormat="1" ht="15.2" customHeight="1" x14ac:dyDescent="0.2">
      <c r="A26" s="483" t="s">
        <v>543</v>
      </c>
    </row>
    <row r="27" spans="1:7" s="155" customFormat="1" ht="15" x14ac:dyDescent="0.2">
      <c r="A27" s="483" t="s">
        <v>542</v>
      </c>
    </row>
    <row r="28" spans="1:7" s="155" customFormat="1" ht="14.25" x14ac:dyDescent="0.2">
      <c r="A28" s="156" t="s">
        <v>167</v>
      </c>
    </row>
    <row r="29" spans="1:7" s="155" customFormat="1" ht="14.25" x14ac:dyDescent="0.2">
      <c r="A29" s="156"/>
    </row>
    <row r="30" spans="1:7" s="155" customFormat="1" ht="14.25" x14ac:dyDescent="0.2">
      <c r="A30" s="156"/>
    </row>
    <row r="31" spans="1:7" s="155" customFormat="1" ht="14.25" x14ac:dyDescent="0.2">
      <c r="A31" s="156"/>
    </row>
    <row r="32" spans="1:7" s="155" customFormat="1" ht="14.25" x14ac:dyDescent="0.2"/>
    <row r="33" spans="1:1" s="155" customFormat="1" ht="14.25" x14ac:dyDescent="0.2"/>
    <row r="34" spans="1:1" s="155" customFormat="1" ht="14.25" x14ac:dyDescent="0.2"/>
    <row r="35" spans="1:1" s="155" customFormat="1" ht="14.25" x14ac:dyDescent="0.2"/>
    <row r="36" spans="1:1" s="155" customFormat="1" ht="14.25" x14ac:dyDescent="0.2">
      <c r="A36" s="155" t="s">
        <v>179</v>
      </c>
    </row>
    <row r="37" spans="1:1" s="155" customFormat="1" ht="15" x14ac:dyDescent="0.25">
      <c r="A37" s="115" t="s">
        <v>555</v>
      </c>
    </row>
    <row r="38" spans="1:1" s="155" customFormat="1" ht="14.25" x14ac:dyDescent="0.2"/>
    <row r="39" spans="1:1" s="155" customFormat="1" ht="14.25" x14ac:dyDescent="0.2"/>
    <row r="40" spans="1:1" s="155" customFormat="1" ht="14.25" x14ac:dyDescent="0.2">
      <c r="A40" s="155" t="s">
        <v>179</v>
      </c>
    </row>
    <row r="41" spans="1:1" s="155" customFormat="1" ht="15" x14ac:dyDescent="0.25">
      <c r="A41" s="115" t="s">
        <v>178</v>
      </c>
    </row>
  </sheetData>
  <customSheetViews>
    <customSheetView guid="{98CE6726-DCD9-4FC2-A246-95AE96883A54}" showPageBreaks="1" printArea="1" hiddenRows="1" hiddenColumns="1" view="pageBreakPreview" topLeftCell="A3">
      <selection activeCell="A22" sqref="A22"/>
      <pageMargins left="0.70866141732283472" right="0.70866141732283472" top="0.74803149606299213" bottom="0.74803149606299213" header="0.31496062992125984" footer="0.31496062992125984"/>
      <pageSetup paperSize="9" orientation="portrait" useFirstPageNumber="1" r:id="rId1"/>
      <headerFooter>
        <oddFooter>&amp;C&amp;P</oddFooter>
      </headerFooter>
    </customSheetView>
    <customSheetView guid="{20188BB5-D17C-FD44-AB23-FE92EFD12A10}" showPageBreaks="1" printArea="1" hiddenRows="1" hiddenColumns="1" view="pageBreakPreview" topLeftCell="A12">
      <selection activeCell="A37" sqref="A37"/>
      <pageMargins left="0.70866141732283472" right="0.70866141732283472" top="0.74803149606299213" bottom="0.74803149606299213" header="0.31496062992125984" footer="0.31496062992125984"/>
      <pageSetup paperSize="9" orientation="portrait" useFirstPageNumber="1" r:id="rId2"/>
      <headerFooter>
        <oddFooter>&amp;C&amp;P</oddFooter>
      </headerFooter>
    </customSheetView>
    <customSheetView guid="{FB76ADEE-B62F-4FC8-8FF4-E0C8ACCF1057}" showPageBreaks="1" printArea="1" hiddenRows="1" hiddenColumns="1" view="pageBreakPreview" topLeftCell="A3">
      <selection activeCell="A22" sqref="A22"/>
      <pageMargins left="0.70866141732283472" right="0.70866141732283472" top="0.74803149606299213" bottom="0.74803149606299213" header="0.31496062992125984" footer="0.31496062992125984"/>
      <pageSetup paperSize="9" orientation="portrait" useFirstPageNumber="1" r:id="rId3"/>
      <headerFooter>
        <oddFooter>&amp;C&amp;P</oddFooter>
      </headerFooter>
    </customSheetView>
    <customSheetView guid="{8809097E-0878-44B3-9492-862A5B37D6DC}" showPageBreaks="1" printArea="1" hiddenRows="1" hiddenColumns="1" view="pageBreakPreview" topLeftCell="A3">
      <selection activeCell="A22" sqref="A22"/>
      <pageMargins left="0.70866141732283472" right="0.70866141732283472" top="0.74803149606299213" bottom="0.74803149606299213" header="0.31496062992125984" footer="0.31496062992125984"/>
      <pageSetup paperSize="9" orientation="portrait" useFirstPageNumber="1" r:id="rId4"/>
      <headerFooter>
        <oddFooter>&amp;C&amp;P</oddFooter>
      </headerFooter>
    </customSheetView>
  </customSheetViews>
  <phoneticPr fontId="0" type="noConversion"/>
  <pageMargins left="0.70866141732283472" right="0.70866141732283472" top="0.74803149606299213" bottom="0.74803149606299213" header="0.31496062992125984" footer="0.31496062992125984"/>
  <pageSetup paperSize="9" orientation="portrait" useFirstPageNumber="1" r:id="rId5"/>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C94"/>
  <sheetViews>
    <sheetView showGridLines="0" view="pageBreakPreview" zoomScaleNormal="100" zoomScaleSheetLayoutView="100" workbookViewId="0">
      <selection activeCell="A34" sqref="A34"/>
    </sheetView>
  </sheetViews>
  <sheetFormatPr defaultColWidth="9.140625" defaultRowHeight="15" x14ac:dyDescent="0.2"/>
  <cols>
    <col min="1" max="2" width="60.7109375" style="495" customWidth="1"/>
    <col min="3" max="3" width="1.85546875" style="495" customWidth="1"/>
    <col min="4" max="16384" width="9.140625" style="495"/>
  </cols>
  <sheetData>
    <row r="2" spans="1:3" x14ac:dyDescent="0.2">
      <c r="A2" s="494"/>
      <c r="B2" s="494"/>
    </row>
    <row r="3" spans="1:3" s="539" customFormat="1" ht="20.25" x14ac:dyDescent="0.3">
      <c r="A3" s="490" t="str">
        <f>+Header!A18</f>
        <v>Homai Early Childhood Centre</v>
      </c>
      <c r="B3" s="490"/>
    </row>
    <row r="4" spans="1:3" s="539" customFormat="1" ht="5.0999999999999996" customHeight="1" x14ac:dyDescent="0.3">
      <c r="A4" s="540"/>
      <c r="B4" s="540"/>
    </row>
    <row r="5" spans="1:3" s="539" customFormat="1" ht="20.25" x14ac:dyDescent="0.3">
      <c r="A5" s="490" t="s">
        <v>426</v>
      </c>
      <c r="B5" s="490"/>
    </row>
    <row r="6" spans="1:3" s="539" customFormat="1" ht="6" customHeight="1" x14ac:dyDescent="0.3">
      <c r="A6" s="490"/>
      <c r="B6" s="490"/>
    </row>
    <row r="7" spans="1:3" s="539" customFormat="1" ht="20.25" x14ac:dyDescent="0.3">
      <c r="A7" s="490" t="s">
        <v>427</v>
      </c>
      <c r="B7" s="490"/>
    </row>
    <row r="8" spans="1:3" s="539" customFormat="1" ht="5.0999999999999996" customHeight="1" x14ac:dyDescent="0.3">
      <c r="A8" s="540"/>
      <c r="B8" s="540"/>
    </row>
    <row r="9" spans="1:3" s="539" customFormat="1" ht="20.25" x14ac:dyDescent="0.3">
      <c r="A9" s="490" t="s">
        <v>428</v>
      </c>
      <c r="B9" s="490"/>
    </row>
    <row r="10" spans="1:3" s="539" customFormat="1" ht="15.75" customHeight="1" x14ac:dyDescent="0.3">
      <c r="A10" s="541" t="s">
        <v>507</v>
      </c>
      <c r="B10" s="542"/>
    </row>
    <row r="11" spans="1:3" x14ac:dyDescent="0.2">
      <c r="A11" s="494"/>
      <c r="B11" s="494"/>
    </row>
    <row r="12" spans="1:3" ht="15" customHeight="1" x14ac:dyDescent="0.2"/>
    <row r="13" spans="1:3" ht="15" customHeight="1" x14ac:dyDescent="0.2"/>
    <row r="14" spans="1:3" ht="15" customHeight="1" x14ac:dyDescent="0.2">
      <c r="A14" s="496" t="s">
        <v>453</v>
      </c>
      <c r="B14" s="497" t="s">
        <v>238</v>
      </c>
      <c r="C14" s="498"/>
    </row>
    <row r="15" spans="1:3" ht="15" customHeight="1" x14ac:dyDescent="0.2">
      <c r="A15" s="499"/>
      <c r="B15" s="500"/>
      <c r="C15" s="498"/>
    </row>
    <row r="16" spans="1:3" ht="15" customHeight="1" x14ac:dyDescent="0.2">
      <c r="A16" s="501"/>
      <c r="B16" s="502"/>
      <c r="C16" s="498"/>
    </row>
    <row r="17" spans="1:3" ht="15" customHeight="1" x14ac:dyDescent="0.2"/>
    <row r="18" spans="1:3" ht="15" customHeight="1" x14ac:dyDescent="0.2">
      <c r="A18" s="496" t="s">
        <v>454</v>
      </c>
      <c r="B18" s="503" t="s">
        <v>560</v>
      </c>
      <c r="C18" s="498"/>
    </row>
    <row r="19" spans="1:3" ht="15" customHeight="1" x14ac:dyDescent="0.2">
      <c r="A19" s="499"/>
      <c r="B19" s="504" t="s">
        <v>559</v>
      </c>
      <c r="C19" s="498"/>
    </row>
    <row r="20" spans="1:3" ht="15" customHeight="1" x14ac:dyDescent="0.2">
      <c r="A20" s="501"/>
      <c r="B20" s="505"/>
      <c r="C20" s="498"/>
    </row>
    <row r="21" spans="1:3" ht="15" customHeight="1" x14ac:dyDescent="0.2">
      <c r="A21" s="506"/>
      <c r="B21" s="507"/>
      <c r="C21" s="508"/>
    </row>
    <row r="22" spans="1:3" s="511" customFormat="1" ht="15" customHeight="1" x14ac:dyDescent="0.2">
      <c r="A22" s="509" t="s">
        <v>429</v>
      </c>
      <c r="B22" s="497" t="s">
        <v>430</v>
      </c>
      <c r="C22" s="510"/>
    </row>
    <row r="23" spans="1:3" s="511" customFormat="1" ht="15" customHeight="1" x14ac:dyDescent="0.2">
      <c r="A23" s="512"/>
      <c r="B23" s="500"/>
      <c r="C23" s="510"/>
    </row>
    <row r="24" spans="1:3" s="511" customFormat="1" ht="15" customHeight="1" x14ac:dyDescent="0.2">
      <c r="A24" s="513"/>
      <c r="B24" s="502"/>
      <c r="C24" s="510"/>
    </row>
    <row r="25" spans="1:3" s="511" customFormat="1" ht="15" customHeight="1" x14ac:dyDescent="0.2">
      <c r="A25" s="514"/>
      <c r="B25" s="514"/>
      <c r="C25" s="510"/>
    </row>
    <row r="26" spans="1:3" ht="15" customHeight="1" x14ac:dyDescent="0.25">
      <c r="A26" s="515" t="s">
        <v>455</v>
      </c>
      <c r="B26" s="516"/>
      <c r="C26" s="508"/>
    </row>
    <row r="27" spans="1:3" ht="18" customHeight="1" x14ac:dyDescent="0.2">
      <c r="A27" s="517" t="s">
        <v>558</v>
      </c>
      <c r="B27" s="518"/>
      <c r="C27" s="508"/>
    </row>
    <row r="28" spans="1:3" ht="15" customHeight="1" x14ac:dyDescent="0.2">
      <c r="A28" s="519" t="s">
        <v>541</v>
      </c>
      <c r="B28" s="520"/>
      <c r="C28" s="508"/>
    </row>
    <row r="29" spans="1:3" ht="18.75" customHeight="1" x14ac:dyDescent="0.2">
      <c r="A29" s="521" t="s">
        <v>540</v>
      </c>
      <c r="C29" s="508"/>
    </row>
    <row r="30" spans="1:3" ht="12.75" customHeight="1" x14ac:dyDescent="0.2">
      <c r="A30" s="521"/>
      <c r="C30" s="508"/>
    </row>
    <row r="31" spans="1:3" ht="15" customHeight="1" x14ac:dyDescent="0.25">
      <c r="A31" s="522" t="s">
        <v>544</v>
      </c>
      <c r="B31" s="523"/>
    </row>
    <row r="32" spans="1:3" s="525" customFormat="1" ht="15" customHeight="1" x14ac:dyDescent="0.2">
      <c r="A32" s="573" t="s">
        <v>554</v>
      </c>
      <c r="B32" s="524"/>
    </row>
    <row r="33" spans="1:3" s="525" customFormat="1" ht="15" customHeight="1" x14ac:dyDescent="0.2">
      <c r="A33" s="574" t="s">
        <v>561</v>
      </c>
      <c r="B33" s="575"/>
    </row>
    <row r="34" spans="1:3" s="525" customFormat="1" ht="15" customHeight="1" x14ac:dyDescent="0.2">
      <c r="A34" s="526"/>
      <c r="B34" s="527"/>
    </row>
    <row r="35" spans="1:3" s="525" customFormat="1" ht="15" customHeight="1" x14ac:dyDescent="0.2">
      <c r="A35" s="528"/>
      <c r="B35" s="529"/>
    </row>
    <row r="36" spans="1:3" ht="15" customHeight="1" x14ac:dyDescent="0.2"/>
    <row r="37" spans="1:3" ht="15" customHeight="1" x14ac:dyDescent="0.25">
      <c r="A37" s="530" t="s">
        <v>456</v>
      </c>
      <c r="B37" s="531"/>
    </row>
    <row r="38" spans="1:3" ht="15" customHeight="1" x14ac:dyDescent="0.2">
      <c r="A38" s="532" t="s">
        <v>431</v>
      </c>
      <c r="B38" s="533"/>
    </row>
    <row r="39" spans="1:3" ht="15" customHeight="1" x14ac:dyDescent="0.2">
      <c r="A39" s="534"/>
      <c r="B39" s="520"/>
    </row>
    <row r="40" spans="1:3" ht="15" customHeight="1" x14ac:dyDescent="0.2"/>
    <row r="41" spans="1:3" ht="15" customHeight="1" x14ac:dyDescent="0.2">
      <c r="A41" s="514"/>
      <c r="B41" s="514"/>
      <c r="C41" s="508"/>
    </row>
    <row r="42" spans="1:3" s="511" customFormat="1" ht="15" customHeight="1" x14ac:dyDescent="0.2">
      <c r="A42" s="535" t="s">
        <v>432</v>
      </c>
      <c r="B42" s="535"/>
    </row>
    <row r="43" spans="1:3" s="511" customFormat="1" ht="15" customHeight="1" x14ac:dyDescent="0.2"/>
    <row r="44" spans="1:3" s="511" customFormat="1" ht="15" customHeight="1" x14ac:dyDescent="0.2">
      <c r="A44" s="509" t="s">
        <v>433</v>
      </c>
      <c r="B44" s="503" t="s">
        <v>434</v>
      </c>
      <c r="C44" s="536"/>
    </row>
    <row r="45" spans="1:3" s="511" customFormat="1" ht="15" customHeight="1" x14ac:dyDescent="0.2">
      <c r="A45" s="512"/>
      <c r="B45" s="504"/>
      <c r="C45" s="536"/>
    </row>
    <row r="46" spans="1:3" s="511" customFormat="1" ht="15" customHeight="1" x14ac:dyDescent="0.2">
      <c r="A46" s="513"/>
      <c r="B46" s="505"/>
      <c r="C46" s="536"/>
    </row>
    <row r="47" spans="1:3" s="511" customFormat="1" ht="15" customHeight="1" x14ac:dyDescent="0.25">
      <c r="A47" s="537"/>
    </row>
    <row r="48" spans="1:3" s="511" customFormat="1" ht="15" customHeight="1" x14ac:dyDescent="0.2">
      <c r="A48" s="509" t="s">
        <v>435</v>
      </c>
      <c r="B48" s="503" t="s">
        <v>436</v>
      </c>
      <c r="C48" s="536"/>
    </row>
    <row r="49" spans="1:3" s="511" customFormat="1" ht="15" customHeight="1" x14ac:dyDescent="0.2">
      <c r="A49" s="512"/>
      <c r="B49" s="504"/>
      <c r="C49" s="536"/>
    </row>
    <row r="50" spans="1:3" s="511" customFormat="1" ht="15" customHeight="1" x14ac:dyDescent="0.2">
      <c r="A50" s="513"/>
      <c r="B50" s="505"/>
      <c r="C50" s="536"/>
    </row>
    <row r="51" spans="1:3" s="511" customFormat="1" ht="15" customHeight="1" x14ac:dyDescent="0.25">
      <c r="A51" s="537"/>
    </row>
    <row r="52" spans="1:3" s="511" customFormat="1" ht="15" customHeight="1" x14ac:dyDescent="0.2">
      <c r="A52" s="509" t="s">
        <v>437</v>
      </c>
      <c r="B52" s="503" t="s">
        <v>438</v>
      </c>
      <c r="C52" s="536"/>
    </row>
    <row r="53" spans="1:3" s="511" customFormat="1" ht="15" customHeight="1" x14ac:dyDescent="0.2">
      <c r="A53" s="512"/>
      <c r="B53" s="504"/>
      <c r="C53" s="536"/>
    </row>
    <row r="54" spans="1:3" s="511" customFormat="1" ht="15" customHeight="1" x14ac:dyDescent="0.2">
      <c r="A54" s="513"/>
      <c r="B54" s="505"/>
      <c r="C54" s="536"/>
    </row>
    <row r="55" spans="1:3" s="511" customFormat="1" ht="15" customHeight="1" x14ac:dyDescent="0.25">
      <c r="A55" s="537"/>
    </row>
    <row r="56" spans="1:3" s="511" customFormat="1" ht="15" customHeight="1" x14ac:dyDescent="0.2">
      <c r="A56" s="509" t="s">
        <v>439</v>
      </c>
      <c r="B56" s="538" t="s">
        <v>539</v>
      </c>
      <c r="C56" s="536"/>
    </row>
    <row r="57" spans="1:3" s="511" customFormat="1" ht="15" customHeight="1" x14ac:dyDescent="0.2">
      <c r="A57" s="512"/>
      <c r="B57" s="504" t="s">
        <v>556</v>
      </c>
      <c r="C57" s="536"/>
    </row>
    <row r="58" spans="1:3" s="511" customFormat="1" ht="15" customHeight="1" x14ac:dyDescent="0.2">
      <c r="A58" s="513"/>
      <c r="B58" s="505" t="s">
        <v>557</v>
      </c>
      <c r="C58" s="536"/>
    </row>
    <row r="59" spans="1:3" s="511" customFormat="1" ht="15" customHeight="1" x14ac:dyDescent="0.2"/>
    <row r="60" spans="1:3" ht="15" customHeight="1" x14ac:dyDescent="0.2"/>
    <row r="61" spans="1:3" ht="15" customHeight="1" x14ac:dyDescent="0.2"/>
    <row r="62" spans="1:3" ht="15" customHeight="1" x14ac:dyDescent="0.2"/>
    <row r="63" spans="1:3" ht="15" customHeight="1" x14ac:dyDescent="0.2"/>
    <row r="64" spans="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sheetProtection insertRows="0" deleteRows="0"/>
  <dataConsolidate/>
  <customSheetViews>
    <customSheetView guid="{98CE6726-DCD9-4FC2-A246-95AE96883A54}" showPageBreaks="1" showGridLines="0" fitToPage="1" printArea="1" view="pageBreakPreview">
      <selection activeCell="A34" sqref="A34"/>
      <rowBreaks count="1" manualBreakCount="1">
        <brk id="35" max="16383" man="1"/>
      </rowBreaks>
      <colBreaks count="1" manualBreakCount="1">
        <brk id="2" min="1" max="151" man="1"/>
      </colBreaks>
      <pageMargins left="0.23622047244094491" right="0.23622047244094491" top="0.74803149606299213" bottom="0.74803149606299213" header="0.31496062992125984" footer="0.31496062992125984"/>
      <printOptions horizontalCentered="1"/>
      <pageSetup paperSize="9" scale="73" firstPageNumber="2" orientation="portrait" cellComments="asDisplayed" useFirstPageNumber="1" r:id="rId1"/>
      <headerFooter alignWithMargins="0">
        <oddFooter>&amp;C&amp;P</oddFooter>
      </headerFooter>
    </customSheetView>
    <customSheetView guid="{20188BB5-D17C-FD44-AB23-FE92EFD12A10}" scale="150" showPageBreaks="1" showGridLines="0" fitToPage="1" printArea="1" view="pageBreakPreview" topLeftCell="A13">
      <selection activeCell="A25" sqref="A25"/>
      <rowBreaks count="1" manualBreakCount="1">
        <brk id="35" max="16383" man="1"/>
      </rowBreaks>
      <colBreaks count="1" manualBreakCount="1">
        <brk id="2" min="1" max="151" man="1"/>
      </colBreaks>
      <pageMargins left="0.23622047244094491" right="0.23622047244094491" top="0.74803149606299213" bottom="0.74803149606299213" header="0.31496062992125984" footer="0.31496062992125984"/>
      <printOptions horizontalCentered="1"/>
      <pageSetup paperSize="9" scale="71" firstPageNumber="2" orientation="portrait" cellComments="asDisplayed" useFirstPageNumber="1" r:id="rId2"/>
      <headerFooter alignWithMargins="0">
        <oddFooter>&amp;C&amp;P</oddFooter>
      </headerFooter>
    </customSheetView>
    <customSheetView guid="{FB76ADEE-B62F-4FC8-8FF4-E0C8ACCF1057}" showPageBreaks="1" showGridLines="0" fitToPage="1" printArea="1" view="pageBreakPreview">
      <selection activeCell="A34" sqref="A34"/>
      <rowBreaks count="1" manualBreakCount="1">
        <brk id="35" max="16383" man="1"/>
      </rowBreaks>
      <colBreaks count="1" manualBreakCount="1">
        <brk id="2" min="1" max="151" man="1"/>
      </colBreaks>
      <pageMargins left="0.23622047244094491" right="0.23622047244094491" top="0.74803149606299213" bottom="0.74803149606299213" header="0.31496062992125984" footer="0.31496062992125984"/>
      <printOptions horizontalCentered="1"/>
      <pageSetup paperSize="9" scale="73" firstPageNumber="2" orientation="portrait" cellComments="asDisplayed" useFirstPageNumber="1" r:id="rId3"/>
      <headerFooter alignWithMargins="0">
        <oddFooter>&amp;C&amp;P</oddFooter>
      </headerFooter>
    </customSheetView>
    <customSheetView guid="{8809097E-0878-44B3-9492-862A5B37D6DC}" showPageBreaks="1" showGridLines="0" fitToPage="1" printArea="1" view="pageBreakPreview">
      <selection activeCell="A34" sqref="A34"/>
      <rowBreaks count="1" manualBreakCount="1">
        <brk id="35" max="16383" man="1"/>
      </rowBreaks>
      <colBreaks count="1" manualBreakCount="1">
        <brk id="2" min="1" max="151" man="1"/>
      </colBreaks>
      <pageMargins left="0.23622047244094491" right="0.23622047244094491" top="0.74803149606299213" bottom="0.74803149606299213" header="0.31496062992125984" footer="0.31496062992125984"/>
      <printOptions horizontalCentered="1"/>
      <pageSetup paperSize="9" scale="73" firstPageNumber="2" orientation="portrait" cellComments="asDisplayed" useFirstPageNumber="1" r:id="rId4"/>
      <headerFooter alignWithMargins="0">
        <oddFooter>&amp;C&amp;P</oddFooter>
      </headerFooter>
    </customSheetView>
  </customSheetViews>
  <phoneticPr fontId="1" type="noConversion"/>
  <dataValidations count="9">
    <dataValidation allowBlank="1" showInputMessage="1" showErrorMessage="1" promptTitle="Entity structure." prompt="Enter a description of the structure of the entity's operations." sqref="A31"/>
    <dataValidation allowBlank="1" showInputMessage="1" showErrorMessage="1" promptTitle="Type of entity and legal basis" prompt="Please enter the type of entity and your legal basis (if any). For Example, Incorporated Society and Registered Charity." sqref="B18:B20"/>
    <dataValidation allowBlank="1" showInputMessage="1" showErrorMessage="1" promptTitle="Legal name of entity" prompt="For example, The New Zealand XYZ Society Incorporated." sqref="B14:B16"/>
    <dataValidation type="list" allowBlank="1" showInputMessage="1" showErrorMessage="1" promptTitle="Legal Basis" prompt="Please select from the drop down list provided" sqref="B41">
      <formula1>LegalBasis</formula1>
    </dataValidation>
    <dataValidation allowBlank="1" showInputMessage="1" showErrorMessage="1" promptTitle="Registration number" prompt="Please enter your charities registration number here or other relevant number." sqref="B22:B24"/>
    <dataValidation allowBlank="1" showInputMessage="1" showErrorMessage="1" promptTitle="Enttiy Structure" prompt="Include here a description of the structure of the entity’s operations (including governance arrangements)." sqref="A32"/>
    <dataValidation allowBlank="1" showInputMessage="1" showErrorMessage="1" promptTitle="Contact details" prompt="The entity’s contact details may be inserted here if you wish." sqref="B44:B46 B48:B50 B52:B54 B56:B58"/>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 sqref="A27 A28:B28"/>
    <dataValidation allowBlank="1" showInputMessage="1" showErrorMessage="1" promptTitle="Entity's Cash and Resources" prompt="Describe the entity’s main funding sources, for example, revenue from government to provide goods or services, revenue from investments, revenue from donations and grants.  Include in here any critical reliance on funding. " sqref="A38 A39:B39"/>
  </dataValidations>
  <hyperlinks>
    <hyperlink ref="B56" r:id="rId5"/>
  </hyperlinks>
  <printOptions horizontalCentered="1"/>
  <pageMargins left="0.23622047244094491" right="0.23622047244094491" top="0.74803149606299213" bottom="0.74803149606299213" header="0.31496062992125984" footer="0.31496062992125984"/>
  <pageSetup paperSize="9" scale="73" firstPageNumber="2" orientation="portrait" cellComments="asDisplayed" useFirstPageNumber="1" r:id="rId6"/>
  <headerFooter alignWithMargins="0">
    <oddFooter>&amp;C&amp;P</oddFooter>
  </headerFooter>
  <rowBreaks count="1" manualBreakCount="1">
    <brk id="35" max="16383" man="1"/>
  </rowBreaks>
  <colBreaks count="1" manualBreakCount="1">
    <brk id="2" min="1" max="1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8"/>
  <sheetViews>
    <sheetView zoomScale="82" zoomScaleNormal="82" workbookViewId="0">
      <selection activeCell="H21" sqref="H21"/>
    </sheetView>
  </sheetViews>
  <sheetFormatPr defaultColWidth="9.140625" defaultRowHeight="12.75" x14ac:dyDescent="0.2"/>
  <cols>
    <col min="1" max="1" width="67.140625" style="27" customWidth="1"/>
    <col min="2" max="2" width="13" style="27" customWidth="1"/>
    <col min="3" max="3" width="13.42578125" style="27" customWidth="1"/>
    <col min="4" max="4" width="11.42578125" style="27" customWidth="1"/>
    <col min="5" max="16384" width="9.140625" style="27"/>
  </cols>
  <sheetData>
    <row r="1" spans="1:4" ht="20.25" x14ac:dyDescent="0.3">
      <c r="A1" s="543" t="str">
        <f>+'Entity Info'!A3:B3</f>
        <v>Homai Early Childhood Centre</v>
      </c>
      <c r="B1" s="490"/>
      <c r="C1" s="490"/>
      <c r="D1" s="490"/>
    </row>
    <row r="2" spans="1:4" x14ac:dyDescent="0.2">
      <c r="A2" s="544"/>
      <c r="B2" s="489"/>
      <c r="C2" s="489"/>
      <c r="D2" s="489"/>
    </row>
    <row r="3" spans="1:4" ht="18" x14ac:dyDescent="0.25">
      <c r="A3" s="545" t="s">
        <v>440</v>
      </c>
      <c r="B3" s="491"/>
      <c r="C3" s="491"/>
      <c r="D3" s="491"/>
    </row>
    <row r="4" spans="1:4" x14ac:dyDescent="0.2">
      <c r="A4" s="544"/>
      <c r="B4" s="489"/>
      <c r="C4" s="489"/>
      <c r="D4" s="489"/>
    </row>
    <row r="5" spans="1:4" ht="15.75" x14ac:dyDescent="0.25">
      <c r="A5" s="546" t="s">
        <v>441</v>
      </c>
      <c r="B5" s="492"/>
      <c r="C5" s="492"/>
      <c r="D5" s="492"/>
    </row>
    <row r="6" spans="1:4" x14ac:dyDescent="0.2">
      <c r="A6" s="544"/>
      <c r="B6" s="489"/>
      <c r="C6" s="489"/>
      <c r="D6" s="489"/>
    </row>
    <row r="7" spans="1:4" ht="15.75" x14ac:dyDescent="0.25">
      <c r="A7" s="546" t="s">
        <v>442</v>
      </c>
      <c r="B7" s="492"/>
      <c r="C7" s="492"/>
      <c r="D7" s="492"/>
    </row>
    <row r="8" spans="1:4" ht="15.75" x14ac:dyDescent="0.25">
      <c r="A8" s="547">
        <v>43100</v>
      </c>
      <c r="B8" s="493"/>
      <c r="C8" s="493"/>
      <c r="D8" s="493"/>
    </row>
    <row r="9" spans="1:4" x14ac:dyDescent="0.2">
      <c r="A9" s="544"/>
      <c r="B9" s="489"/>
      <c r="C9" s="489"/>
      <c r="D9" s="489"/>
    </row>
    <row r="10" spans="1:4" ht="14.25" x14ac:dyDescent="0.2">
      <c r="A10" s="548"/>
      <c r="B10" s="548"/>
      <c r="C10" s="548"/>
      <c r="D10" s="548"/>
    </row>
    <row r="11" spans="1:4" ht="14.25" x14ac:dyDescent="0.2">
      <c r="A11" s="548"/>
      <c r="B11" s="548"/>
      <c r="C11" s="548"/>
      <c r="D11" s="548"/>
    </row>
    <row r="12" spans="1:4" ht="15" x14ac:dyDescent="0.25">
      <c r="A12" s="549" t="s">
        <v>457</v>
      </c>
      <c r="B12" s="550"/>
      <c r="C12" s="550"/>
      <c r="D12" s="551"/>
    </row>
    <row r="13" spans="1:4" s="563" customFormat="1" ht="17.25" customHeight="1" x14ac:dyDescent="0.2">
      <c r="A13" s="560" t="s">
        <v>550</v>
      </c>
      <c r="B13" s="561"/>
      <c r="C13" s="561"/>
      <c r="D13" s="562"/>
    </row>
    <row r="14" spans="1:4" s="563" customFormat="1" ht="16.5" customHeight="1" x14ac:dyDescent="0.2">
      <c r="A14" s="560" t="s">
        <v>549</v>
      </c>
      <c r="B14" s="561"/>
      <c r="C14" s="561"/>
      <c r="D14" s="562"/>
    </row>
    <row r="15" spans="1:4" s="563" customFormat="1" ht="15" customHeight="1" x14ac:dyDescent="0.2">
      <c r="A15" s="564" t="s">
        <v>548</v>
      </c>
      <c r="B15" s="565"/>
      <c r="C15" s="565"/>
      <c r="D15" s="566"/>
    </row>
    <row r="16" spans="1:4" s="563" customFormat="1" ht="15" customHeight="1" x14ac:dyDescent="0.2">
      <c r="A16" s="564" t="s">
        <v>547</v>
      </c>
      <c r="B16" s="565"/>
      <c r="C16" s="565"/>
      <c r="D16" s="566"/>
    </row>
    <row r="17" spans="1:4" s="563" customFormat="1" ht="15" customHeight="1" x14ac:dyDescent="0.2">
      <c r="A17" s="564" t="s">
        <v>546</v>
      </c>
      <c r="B17" s="565"/>
      <c r="C17" s="565"/>
      <c r="D17" s="566"/>
    </row>
    <row r="18" spans="1:4" s="563" customFormat="1" ht="15" customHeight="1" x14ac:dyDescent="0.2">
      <c r="A18" s="564" t="s">
        <v>545</v>
      </c>
      <c r="B18" s="565"/>
      <c r="C18" s="565"/>
      <c r="D18" s="566"/>
    </row>
    <row r="19" spans="1:4" s="563" customFormat="1" ht="15" customHeight="1" x14ac:dyDescent="0.2">
      <c r="A19" s="567" t="s">
        <v>460</v>
      </c>
      <c r="B19" s="568"/>
      <c r="C19" s="568"/>
      <c r="D19" s="569"/>
    </row>
    <row r="20" spans="1:4" s="563" customFormat="1" ht="15" customHeight="1" x14ac:dyDescent="0.2">
      <c r="A20" s="570" t="s">
        <v>459</v>
      </c>
      <c r="B20" s="571"/>
      <c r="C20" s="571"/>
      <c r="D20" s="572"/>
    </row>
    <row r="21" spans="1:4" ht="15" customHeight="1" x14ac:dyDescent="0.2">
      <c r="A21" s="552"/>
      <c r="B21" s="553"/>
      <c r="C21" s="553"/>
      <c r="D21" s="553"/>
    </row>
    <row r="22" spans="1:4" ht="15" customHeight="1" x14ac:dyDescent="0.2">
      <c r="A22" s="552"/>
      <c r="B22" s="553"/>
      <c r="C22" s="553"/>
      <c r="D22" s="553"/>
    </row>
    <row r="23" spans="1:4" ht="15" x14ac:dyDescent="0.25">
      <c r="A23" s="548"/>
      <c r="B23" s="554" t="s">
        <v>64</v>
      </c>
      <c r="C23" s="554" t="s">
        <v>65</v>
      </c>
      <c r="D23" s="554" t="s">
        <v>64</v>
      </c>
    </row>
    <row r="24" spans="1:4" ht="45" x14ac:dyDescent="0.25">
      <c r="A24" s="555" t="s">
        <v>458</v>
      </c>
      <c r="B24" s="556" t="s">
        <v>443</v>
      </c>
      <c r="C24" s="556" t="s">
        <v>443</v>
      </c>
      <c r="D24" s="556" t="s">
        <v>444</v>
      </c>
    </row>
    <row r="25" spans="1:4" ht="14.25" x14ac:dyDescent="0.2">
      <c r="A25" s="548"/>
      <c r="B25" s="548"/>
      <c r="C25" s="548"/>
      <c r="D25" s="548"/>
    </row>
    <row r="26" spans="1:4" ht="18" customHeight="1" x14ac:dyDescent="0.2">
      <c r="A26" s="484" t="s">
        <v>445</v>
      </c>
      <c r="B26" s="557">
        <v>649</v>
      </c>
      <c r="C26" s="557">
        <v>297</v>
      </c>
      <c r="D26" s="557">
        <v>297</v>
      </c>
    </row>
    <row r="27" spans="1:4" ht="18" customHeight="1" x14ac:dyDescent="0.2">
      <c r="A27" s="469" t="s">
        <v>446</v>
      </c>
      <c r="B27" s="557">
        <v>3073</v>
      </c>
      <c r="C27" s="557">
        <v>1656</v>
      </c>
      <c r="D27" s="557">
        <v>1656</v>
      </c>
    </row>
    <row r="28" spans="1:4" ht="18" customHeight="1" x14ac:dyDescent="0.2">
      <c r="A28" s="469" t="s">
        <v>447</v>
      </c>
      <c r="B28" s="557">
        <v>2035</v>
      </c>
      <c r="C28" s="557">
        <v>3024</v>
      </c>
      <c r="D28" s="557">
        <v>3024</v>
      </c>
    </row>
    <row r="29" spans="1:4" ht="18" customHeight="1" x14ac:dyDescent="0.2">
      <c r="A29" s="469" t="s">
        <v>448</v>
      </c>
      <c r="B29" s="557">
        <v>378</v>
      </c>
      <c r="C29" s="557">
        <v>437</v>
      </c>
      <c r="D29" s="557">
        <v>437</v>
      </c>
    </row>
    <row r="30" spans="1:4" ht="18" customHeight="1" x14ac:dyDescent="0.2">
      <c r="A30" s="469" t="s">
        <v>527</v>
      </c>
      <c r="B30" s="557">
        <v>706</v>
      </c>
      <c r="C30" s="557">
        <v>658</v>
      </c>
      <c r="D30" s="557">
        <v>658</v>
      </c>
    </row>
    <row r="31" spans="1:4" ht="18" customHeight="1" x14ac:dyDescent="0.2">
      <c r="A31" s="469" t="s">
        <v>449</v>
      </c>
      <c r="B31" s="557">
        <v>14</v>
      </c>
      <c r="C31" s="557">
        <v>4</v>
      </c>
      <c r="D31" s="557">
        <v>4</v>
      </c>
    </row>
    <row r="32" spans="1:4" ht="18" customHeight="1" x14ac:dyDescent="0.2">
      <c r="A32" s="469" t="s">
        <v>450</v>
      </c>
      <c r="B32" s="557">
        <v>301</v>
      </c>
      <c r="C32" s="557">
        <v>244</v>
      </c>
      <c r="D32" s="557">
        <v>244</v>
      </c>
    </row>
    <row r="33" spans="1:4" ht="18" customHeight="1" x14ac:dyDescent="0.2">
      <c r="A33" s="469" t="s">
        <v>451</v>
      </c>
      <c r="B33" s="557">
        <v>6</v>
      </c>
      <c r="C33" s="557">
        <v>1</v>
      </c>
      <c r="D33" s="557">
        <v>1</v>
      </c>
    </row>
    <row r="34" spans="1:4" ht="18" customHeight="1" x14ac:dyDescent="0.2">
      <c r="A34" s="485" t="s">
        <v>506</v>
      </c>
      <c r="B34" s="558">
        <v>1135</v>
      </c>
      <c r="C34" s="558">
        <v>1000</v>
      </c>
      <c r="D34" s="559">
        <v>1137</v>
      </c>
    </row>
    <row r="35" spans="1:4" ht="18" customHeight="1" x14ac:dyDescent="0.2">
      <c r="A35" s="486" t="s">
        <v>452</v>
      </c>
      <c r="B35" s="558">
        <v>1027</v>
      </c>
      <c r="C35" s="558">
        <v>1000</v>
      </c>
      <c r="D35" s="559">
        <v>1029</v>
      </c>
    </row>
    <row r="36" spans="1:4" ht="12.75" hidden="1" customHeight="1" x14ac:dyDescent="0.2">
      <c r="A36" s="548"/>
      <c r="B36" s="548"/>
      <c r="C36" s="548"/>
      <c r="D36" s="548"/>
    </row>
    <row r="37" spans="1:4" ht="14.25" x14ac:dyDescent="0.2">
      <c r="A37" s="548"/>
      <c r="B37" s="548"/>
      <c r="C37" s="548"/>
      <c r="D37" s="548"/>
    </row>
    <row r="38" spans="1:4" ht="14.25" x14ac:dyDescent="0.2">
      <c r="A38" s="548"/>
      <c r="B38" s="548"/>
      <c r="C38" s="548"/>
      <c r="D38" s="548"/>
    </row>
  </sheetData>
  <customSheetViews>
    <customSheetView guid="{98CE6726-DCD9-4FC2-A246-95AE96883A54}" scale="82" hiddenRows="1">
      <selection activeCell="H21" sqref="H21"/>
      <pageMargins left="0.75" right="0.75" top="1.55" bottom="1" header="0.5" footer="0.5"/>
      <pageSetup paperSize="9" scale="81" orientation="portrait" r:id="rId1"/>
      <headerFooter alignWithMargins="0">
        <oddFooter>&amp;C&amp;P</oddFooter>
      </headerFooter>
    </customSheetView>
    <customSheetView guid="{20188BB5-D17C-FD44-AB23-FE92EFD12A10}" scale="82" hiddenRows="1">
      <selection activeCell="H21" sqref="H21"/>
      <pageMargins left="0.75" right="0.75" top="1.55" bottom="1" header="0.5" footer="0.5"/>
      <pageSetup paperSize="9" scale="81" orientation="portrait" r:id="rId2"/>
      <headerFooter alignWithMargins="0">
        <oddFooter>&amp;C&amp;P</oddFooter>
      </headerFooter>
    </customSheetView>
    <customSheetView guid="{FB76ADEE-B62F-4FC8-8FF4-E0C8ACCF1057}" scale="82" hiddenRows="1">
      <selection activeCell="H21" sqref="H21"/>
      <pageMargins left="0.75" right="0.75" top="1.55" bottom="1" header="0.5" footer="0.5"/>
      <pageSetup paperSize="9" scale="81" orientation="portrait" r:id="rId3"/>
      <headerFooter alignWithMargins="0">
        <oddFooter>&amp;C&amp;P</oddFooter>
      </headerFooter>
    </customSheetView>
    <customSheetView guid="{8809097E-0878-44B3-9492-862A5B37D6DC}" scale="82" hiddenRows="1">
      <selection activeCell="H21" sqref="H21"/>
      <pageMargins left="0.75" right="0.75" top="1.55" bottom="1" header="0.5" footer="0.5"/>
      <pageSetup paperSize="9" scale="81" orientation="portrait" r:id="rId4"/>
      <headerFooter alignWithMargins="0">
        <oddFooter>&amp;C&amp;P</oddFooter>
      </headerFooter>
    </customSheetView>
  </customSheetViews>
  <phoneticPr fontId="67" type="noConversion"/>
  <dataValidations count="3">
    <dataValidation allowBlank="1" showInputMessage="1" showErrorMessage="1" promptTitle="Entity's Outcomes" prompt="Enter a description of the outcome(s) that the entity is seeking to achieve or influence through the delivery of its goods or services." sqref="A13:A20"/>
    <dataValidation allowBlank="1" showInputMessage="1" showErrorMessage="1" promptTitle="Budget" prompt="Optional unless have a legislative requirement to report budgets." sqref="C23"/>
    <dataValidation allowBlank="1" showInputMessage="1" showErrorMessage="1" promptTitle="Entity's Outputs" prompt="Include in here a description of the goods or services (outputs) delivered, together with quantity measures to the extent practicable." sqref="A26:A35"/>
  </dataValidations>
  <pageMargins left="0.75" right="0.75" top="1.55" bottom="1" header="0.5" footer="0.5"/>
  <pageSetup paperSize="9" scale="81" orientation="portrait" r:id="rId5"/>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5"/>
  <sheetViews>
    <sheetView showGridLines="0" view="pageBreakPreview" zoomScale="85" zoomScaleNormal="100" zoomScaleSheetLayoutView="85" workbookViewId="0">
      <selection activeCell="E43" sqref="E43"/>
    </sheetView>
  </sheetViews>
  <sheetFormatPr defaultColWidth="16.140625" defaultRowHeight="12.75" x14ac:dyDescent="0.2"/>
  <cols>
    <col min="1" max="1" width="20.28515625" customWidth="1"/>
    <col min="2" max="3" width="16.140625" style="4"/>
    <col min="4" max="5" width="16.140625" style="3"/>
    <col min="6" max="6" width="16.140625" style="21"/>
  </cols>
  <sheetData>
    <row r="1" spans="1:13" s="1" customFormat="1" ht="18" x14ac:dyDescent="0.2">
      <c r="A1" s="88" t="str">
        <f>+Header!A18</f>
        <v>Homai Early Childhood Centre</v>
      </c>
      <c r="B1" s="90"/>
      <c r="C1" s="90"/>
      <c r="D1" s="89"/>
      <c r="E1" s="89"/>
      <c r="F1" s="91"/>
    </row>
    <row r="2" spans="1:13" ht="23.25" x14ac:dyDescent="0.35">
      <c r="A2" s="14" t="s">
        <v>410</v>
      </c>
      <c r="E2" s="163"/>
    </row>
    <row r="3" spans="1:13" ht="18" x14ac:dyDescent="0.25">
      <c r="A3" s="324" t="s">
        <v>508</v>
      </c>
    </row>
    <row r="4" spans="1:13" s="7" customFormat="1" x14ac:dyDescent="0.2">
      <c r="A4" s="1"/>
      <c r="B4" s="49"/>
      <c r="C4" s="49"/>
      <c r="D4" s="23"/>
      <c r="E4" s="23"/>
      <c r="F4" s="50"/>
    </row>
    <row r="5" spans="1:13" ht="15" x14ac:dyDescent="0.25">
      <c r="B5" s="15"/>
      <c r="C5" s="295">
        <v>2017</v>
      </c>
      <c r="D5" s="295">
        <f>+C5</f>
        <v>2017</v>
      </c>
      <c r="E5" s="295">
        <f>+C5-1</f>
        <v>2016</v>
      </c>
    </row>
    <row r="6" spans="1:13" ht="15" x14ac:dyDescent="0.25">
      <c r="B6" s="16" t="s">
        <v>69</v>
      </c>
      <c r="C6" s="296" t="s">
        <v>64</v>
      </c>
      <c r="D6" s="297" t="s">
        <v>65</v>
      </c>
      <c r="E6" s="297" t="s">
        <v>64</v>
      </c>
    </row>
    <row r="7" spans="1:13" ht="15" x14ac:dyDescent="0.25">
      <c r="A7" s="312"/>
      <c r="B7" s="16"/>
      <c r="C7" s="296" t="s">
        <v>63</v>
      </c>
      <c r="D7" s="297" t="s">
        <v>63</v>
      </c>
      <c r="E7" s="297" t="s">
        <v>63</v>
      </c>
    </row>
    <row r="8" spans="1:13" ht="15" x14ac:dyDescent="0.25">
      <c r="A8" s="313" t="s">
        <v>67</v>
      </c>
      <c r="C8" s="298"/>
      <c r="D8" s="299"/>
      <c r="E8" s="299"/>
      <c r="H8" s="213">
        <f>+H9-D9</f>
        <v>0</v>
      </c>
    </row>
    <row r="9" spans="1:13" s="27" customFormat="1" ht="14.25" x14ac:dyDescent="0.2">
      <c r="A9" s="312" t="s">
        <v>212</v>
      </c>
      <c r="B9" s="48">
        <v>2</v>
      </c>
      <c r="C9" s="206">
        <f>Notes!F14</f>
        <v>220063.83000000002</v>
      </c>
      <c r="D9" s="211">
        <f>Notes!G14</f>
        <v>218611</v>
      </c>
      <c r="E9" s="300">
        <f>Notes!H14</f>
        <v>210658.91000000003</v>
      </c>
      <c r="F9" s="30"/>
      <c r="G9" s="210">
        <f>+Notes!F14</f>
        <v>220063.83000000002</v>
      </c>
      <c r="H9" s="210">
        <f>+Notes!G14</f>
        <v>218611</v>
      </c>
      <c r="I9" s="210">
        <f>+Notes!H14</f>
        <v>210658.91000000003</v>
      </c>
    </row>
    <row r="10" spans="1:13" s="27" customFormat="1" ht="14.25" x14ac:dyDescent="0.2">
      <c r="A10" s="314" t="s">
        <v>411</v>
      </c>
      <c r="B10" s="48">
        <v>3</v>
      </c>
      <c r="C10" s="206">
        <f>Notes!F24</f>
        <v>466.42000000000007</v>
      </c>
      <c r="D10" s="211">
        <f>Notes!G24</f>
        <v>0</v>
      </c>
      <c r="E10" s="300">
        <f>+Notes!H24</f>
        <v>2101.83</v>
      </c>
      <c r="F10" s="30"/>
      <c r="G10" s="210">
        <f>+Notes!F24</f>
        <v>466.42000000000007</v>
      </c>
      <c r="H10" s="210">
        <f>+Notes!G24</f>
        <v>0</v>
      </c>
      <c r="I10" s="210">
        <f>+Notes!H24</f>
        <v>2101.83</v>
      </c>
    </row>
    <row r="11" spans="1:13" s="27" customFormat="1" ht="14.25" x14ac:dyDescent="0.2">
      <c r="A11" s="312" t="s">
        <v>412</v>
      </c>
      <c r="B11" s="48"/>
      <c r="C11" s="207">
        <f>'Trial balance'!C11</f>
        <v>756.7</v>
      </c>
      <c r="D11" s="212">
        <f>'Trial balance'!D11</f>
        <v>1692</v>
      </c>
      <c r="E11" s="304">
        <f>'Trial balance'!E11</f>
        <v>1602.26</v>
      </c>
      <c r="F11" s="30"/>
      <c r="M11" s="103"/>
    </row>
    <row r="12" spans="1:13" s="27" customFormat="1" ht="14.25" x14ac:dyDescent="0.2">
      <c r="A12" s="312"/>
      <c r="B12" s="48"/>
      <c r="C12" s="300">
        <f>SUM(C9:C11)-1</f>
        <v>221285.95000000004</v>
      </c>
      <c r="D12" s="301">
        <f>SUM(D9:D11)</f>
        <v>220303</v>
      </c>
      <c r="E12" s="300">
        <f>SUM(E9:E11)-1</f>
        <v>214362.00000000003</v>
      </c>
      <c r="F12" s="30"/>
      <c r="M12" s="101"/>
    </row>
    <row r="13" spans="1:13" ht="14.25" x14ac:dyDescent="0.2">
      <c r="A13" s="312"/>
      <c r="C13" s="302"/>
      <c r="D13" s="303"/>
      <c r="E13" s="302"/>
      <c r="M13" s="101"/>
    </row>
    <row r="14" spans="1:13" ht="15" x14ac:dyDescent="0.25">
      <c r="A14" s="313" t="s">
        <v>68</v>
      </c>
      <c r="C14" s="302"/>
      <c r="D14" s="303"/>
      <c r="E14" s="302"/>
      <c r="F14" s="102"/>
    </row>
    <row r="15" spans="1:13" ht="14.25" hidden="1" x14ac:dyDescent="0.2">
      <c r="A15" s="314" t="s">
        <v>143</v>
      </c>
      <c r="B15" s="49">
        <v>3</v>
      </c>
      <c r="C15" s="300">
        <v>0</v>
      </c>
      <c r="D15" s="300">
        <v>0</v>
      </c>
      <c r="E15" s="300">
        <v>0</v>
      </c>
      <c r="G15" s="213" t="e">
        <f>+Notes!#REF!</f>
        <v>#REF!</v>
      </c>
      <c r="H15" s="213" t="e">
        <f>+Notes!#REF!</f>
        <v>#REF!</v>
      </c>
      <c r="I15" s="213" t="e">
        <f>+Notes!#REF!</f>
        <v>#REF!</v>
      </c>
    </row>
    <row r="16" spans="1:13" ht="14.25" hidden="1" x14ac:dyDescent="0.2">
      <c r="A16" s="312" t="s">
        <v>135</v>
      </c>
      <c r="B16" s="4">
        <v>4</v>
      </c>
      <c r="C16" s="300">
        <v>0</v>
      </c>
      <c r="D16" s="300">
        <v>0</v>
      </c>
      <c r="E16" s="300">
        <v>0</v>
      </c>
      <c r="G16" s="5" t="e">
        <f>+Notes!#REF!</f>
        <v>#REF!</v>
      </c>
      <c r="H16" s="5" t="e">
        <f>+Notes!#REF!</f>
        <v>#REF!</v>
      </c>
      <c r="I16" s="5" t="e">
        <f>+Notes!#REF!</f>
        <v>#REF!</v>
      </c>
    </row>
    <row r="17" spans="1:17" ht="14.25" x14ac:dyDescent="0.2">
      <c r="A17" s="312" t="s">
        <v>70</v>
      </c>
      <c r="B17" s="4">
        <f>+Notes!A26</f>
        <v>4</v>
      </c>
      <c r="C17" s="300">
        <f>+Notes!F34</f>
        <v>81591.590000000011</v>
      </c>
      <c r="D17" s="300">
        <f>+Notes!G34</f>
        <v>107250</v>
      </c>
      <c r="E17" s="300">
        <f>Notes!H34</f>
        <v>81650.19</v>
      </c>
      <c r="F17" s="55"/>
      <c r="G17" s="5">
        <f>+Notes!F34</f>
        <v>81591.590000000011</v>
      </c>
      <c r="H17" s="5">
        <f>+Notes!G34</f>
        <v>107250</v>
      </c>
      <c r="I17" s="5">
        <f>+Notes!H34</f>
        <v>81650.19</v>
      </c>
      <c r="J17" s="5">
        <f>+E17-I17</f>
        <v>0</v>
      </c>
    </row>
    <row r="18" spans="1:17" ht="14.25" x14ac:dyDescent="0.2">
      <c r="A18" s="312" t="s">
        <v>71</v>
      </c>
      <c r="B18" s="4">
        <f>+Notes!A36</f>
        <v>5</v>
      </c>
      <c r="C18" s="300">
        <f>Notes!F50</f>
        <v>61370.359999999993</v>
      </c>
      <c r="D18" s="300">
        <f>Notes!G50</f>
        <v>66730</v>
      </c>
      <c r="E18" s="300">
        <f>+Notes!H50</f>
        <v>62098.05</v>
      </c>
      <c r="F18" s="293">
        <f>46234-D18</f>
        <v>-20496</v>
      </c>
      <c r="G18" s="5">
        <f>+Notes!F50</f>
        <v>61370.359999999993</v>
      </c>
      <c r="H18" s="5">
        <f>+Notes!G50</f>
        <v>66730</v>
      </c>
      <c r="I18" s="5">
        <f>+Notes!H50</f>
        <v>62098.05</v>
      </c>
      <c r="J18" s="5">
        <f>+H18-D18</f>
        <v>0</v>
      </c>
    </row>
    <row r="19" spans="1:17" ht="14.25" x14ac:dyDescent="0.2">
      <c r="A19" s="312" t="s">
        <v>75</v>
      </c>
      <c r="B19" s="4">
        <f>+Notes!A52</f>
        <v>6</v>
      </c>
      <c r="C19" s="300">
        <f>Notes!F59</f>
        <v>1918.97</v>
      </c>
      <c r="D19" s="300">
        <f>Notes!G59</f>
        <v>1900</v>
      </c>
      <c r="E19" s="300">
        <f>Notes!H59</f>
        <v>990.13</v>
      </c>
      <c r="F19" s="55"/>
      <c r="G19" s="5">
        <f>+Notes!F59</f>
        <v>1918.97</v>
      </c>
      <c r="H19" s="5">
        <f>+Notes!G59</f>
        <v>1900</v>
      </c>
      <c r="I19" s="5">
        <f>+Notes!H59</f>
        <v>990.13</v>
      </c>
      <c r="J19" s="5">
        <f>+H19-D19</f>
        <v>0</v>
      </c>
    </row>
    <row r="20" spans="1:17" ht="14.25" x14ac:dyDescent="0.2">
      <c r="A20" s="312" t="s">
        <v>72</v>
      </c>
      <c r="B20" s="4">
        <f>+Notes!A61</f>
        <v>7</v>
      </c>
      <c r="C20" s="300">
        <f>Notes!F68</f>
        <v>24301</v>
      </c>
      <c r="D20" s="300">
        <f>Notes!G68</f>
        <v>21777</v>
      </c>
      <c r="E20" s="300">
        <f>+Notes!H68</f>
        <v>23063</v>
      </c>
      <c r="F20" s="55"/>
      <c r="G20" s="5">
        <f>ROUND((+Notes!F68),0)</f>
        <v>24301</v>
      </c>
      <c r="H20" s="5">
        <f>+Notes!G68</f>
        <v>21777</v>
      </c>
      <c r="I20" s="5">
        <f>+Notes!H68</f>
        <v>23063</v>
      </c>
    </row>
    <row r="21" spans="1:17" ht="14.25" x14ac:dyDescent="0.2">
      <c r="A21" s="312" t="s">
        <v>107</v>
      </c>
      <c r="C21" s="304">
        <f>-'Trial balance'!C75</f>
        <v>0</v>
      </c>
      <c r="D21" s="304">
        <f>'Trial balance'!D75</f>
        <v>0</v>
      </c>
      <c r="E21" s="304">
        <f>'Trial balance'!E75*-1</f>
        <v>344.4</v>
      </c>
      <c r="F21" s="60"/>
      <c r="G21" s="209">
        <v>10990</v>
      </c>
      <c r="H21" s="7" t="s">
        <v>216</v>
      </c>
      <c r="J21" s="8"/>
      <c r="K21" s="8"/>
      <c r="L21" s="8"/>
      <c r="M21" s="8"/>
      <c r="N21" s="8"/>
      <c r="O21" s="8"/>
      <c r="P21" s="8"/>
      <c r="Q21" s="8"/>
    </row>
    <row r="22" spans="1:17" ht="14.25" x14ac:dyDescent="0.2">
      <c r="A22" s="312"/>
      <c r="C22" s="300">
        <f>SUM(C15:C21)</f>
        <v>169181.92</v>
      </c>
      <c r="D22" s="303">
        <f>SUM(D15:D21)</f>
        <v>197657</v>
      </c>
      <c r="E22" s="300">
        <f>SUM(E15:E21)</f>
        <v>168145.77</v>
      </c>
      <c r="F22" s="293">
        <f>387750-15000</f>
        <v>372750</v>
      </c>
      <c r="G22" s="294">
        <f>+D22-F22</f>
        <v>-175093</v>
      </c>
    </row>
    <row r="23" spans="1:17" ht="14.25" x14ac:dyDescent="0.2">
      <c r="A23" s="312"/>
      <c r="C23" s="302"/>
      <c r="D23" s="303"/>
      <c r="E23" s="302"/>
    </row>
    <row r="24" spans="1:17" ht="15" x14ac:dyDescent="0.25">
      <c r="A24" s="313" t="s">
        <v>151</v>
      </c>
      <c r="C24" s="305">
        <f>SUM(C12-C22)</f>
        <v>52104.030000000028</v>
      </c>
      <c r="D24" s="306">
        <f>SUM(D12-D22)</f>
        <v>22646</v>
      </c>
      <c r="E24" s="305">
        <f>SUM(E12-E22)</f>
        <v>46216.23000000004</v>
      </c>
      <c r="G24" s="52"/>
    </row>
    <row r="25" spans="1:17" ht="14.25" x14ac:dyDescent="0.2">
      <c r="A25" s="312"/>
      <c r="C25" s="307"/>
      <c r="D25" s="308"/>
      <c r="E25" s="329"/>
      <c r="F25" s="55"/>
    </row>
    <row r="26" spans="1:17" ht="12.75" customHeight="1" x14ac:dyDescent="0.2">
      <c r="A26" s="312" t="s">
        <v>147</v>
      </c>
      <c r="B26" s="49"/>
      <c r="C26" s="309">
        <v>0</v>
      </c>
      <c r="D26" s="310">
        <v>0</v>
      </c>
      <c r="E26" s="330">
        <v>0</v>
      </c>
      <c r="F26" s="20"/>
    </row>
    <row r="27" spans="1:17" ht="14.25" x14ac:dyDescent="0.2">
      <c r="A27" s="312"/>
      <c r="B27" s="49"/>
      <c r="C27" s="309"/>
      <c r="D27" s="310"/>
      <c r="E27" s="330"/>
      <c r="G27">
        <f>332090-3293</f>
        <v>328797</v>
      </c>
    </row>
    <row r="28" spans="1:17" ht="15.75" thickBot="1" x14ac:dyDescent="0.3">
      <c r="A28" s="313" t="s">
        <v>148</v>
      </c>
      <c r="B28" s="49"/>
      <c r="C28" s="311">
        <f>C24+C26</f>
        <v>52104.030000000028</v>
      </c>
      <c r="D28" s="311">
        <f>D24+D26</f>
        <v>22646</v>
      </c>
      <c r="E28" s="331">
        <f>E24+E26</f>
        <v>46216.23000000004</v>
      </c>
      <c r="F28" s="21">
        <f>317640-332090+3293</f>
        <v>-11157</v>
      </c>
    </row>
    <row r="29" spans="1:17" x14ac:dyDescent="0.2">
      <c r="A29" s="1"/>
      <c r="B29" s="49"/>
      <c r="C29" s="164"/>
      <c r="D29" s="165"/>
      <c r="E29" s="165"/>
    </row>
    <row r="30" spans="1:17" x14ac:dyDescent="0.2">
      <c r="A30" s="1"/>
      <c r="B30" s="49"/>
      <c r="C30" s="164"/>
      <c r="D30" s="165"/>
      <c r="E30" s="165"/>
    </row>
    <row r="31" spans="1:17" x14ac:dyDescent="0.2">
      <c r="A31" s="1"/>
    </row>
    <row r="33" spans="1:6" s="7" customFormat="1" x14ac:dyDescent="0.2">
      <c r="A33" s="113" t="s">
        <v>156</v>
      </c>
      <c r="B33" s="49"/>
      <c r="C33" s="49"/>
      <c r="D33" s="23"/>
      <c r="E33" s="23"/>
      <c r="F33" s="50"/>
    </row>
    <row r="34" spans="1:6" x14ac:dyDescent="0.2">
      <c r="A34" s="22"/>
    </row>
    <row r="35" spans="1:6" x14ac:dyDescent="0.2">
      <c r="A35" s="22"/>
    </row>
  </sheetData>
  <customSheetViews>
    <customSheetView guid="{98CE6726-DCD9-4FC2-A246-95AE96883A54}" scale="85" showPageBreaks="1" showGridLines="0" printArea="1" hiddenRows="1" view="pageBreakPreview">
      <selection activeCell="E43" sqref="E43"/>
      <pageMargins left="0.70866141732283472" right="0.70866141732283472" top="0.74803149606299213" bottom="0.74803149606299213" header="0.31496062992125984" footer="0.31496062992125984"/>
      <printOptions horizontalCentered="1"/>
      <pageSetup paperSize="9" orientation="portrait" horizontalDpi="1200" verticalDpi="1200" r:id="rId1"/>
      <headerFooter>
        <oddFooter>&amp;C&amp;P</oddFooter>
      </headerFooter>
    </customSheetView>
    <customSheetView guid="{16158AC0-BDC0-11D7-BABA-AD30328A5118}" showPageBreaks="1" showGridLines="0" printArea="1"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2"/>
      <headerFooter alignWithMargins="0"/>
    </customSheetView>
    <customSheetView guid="{2F1C2500-C7E9-11D7-BAB9-00065B3658C6}" showGridLines="0"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3"/>
      <headerFooter alignWithMargins="0"/>
    </customSheetView>
    <customSheetView guid="{20188BB5-D17C-FD44-AB23-FE92EFD12A10}" scale="85" showPageBreaks="1" showGridLines="0" printArea="1" hiddenRows="1" view="pageBreakPreview">
      <selection activeCell="E43" sqref="E43"/>
      <pageMargins left="0.70866141732283472" right="0.70866141732283472" top="0.74803149606299213" bottom="0.74803149606299213" header="0.31496062992125984" footer="0.31496062992125984"/>
      <printOptions horizontalCentered="1"/>
      <pageSetup paperSize="9" orientation="portrait" horizontalDpi="1200" verticalDpi="1200" r:id="rId4"/>
      <headerFooter>
        <oddFooter>&amp;C&amp;P</oddFooter>
      </headerFooter>
    </customSheetView>
    <customSheetView guid="{FB76ADEE-B62F-4FC8-8FF4-E0C8ACCF1057}" scale="85" showPageBreaks="1" showGridLines="0" printArea="1" hiddenRows="1" view="pageBreakPreview">
      <selection activeCell="E43" sqref="E43"/>
      <pageMargins left="0.70866141732283472" right="0.70866141732283472" top="0.74803149606299213" bottom="0.74803149606299213" header="0.31496062992125984" footer="0.31496062992125984"/>
      <printOptions horizontalCentered="1"/>
      <pageSetup paperSize="9" orientation="portrait" horizontalDpi="1200" verticalDpi="1200" r:id="rId5"/>
      <headerFooter>
        <oddFooter>&amp;C&amp;P</oddFooter>
      </headerFooter>
    </customSheetView>
    <customSheetView guid="{8809097E-0878-44B3-9492-862A5B37D6DC}" scale="85" showPageBreaks="1" showGridLines="0" printArea="1" hiddenRows="1" view="pageBreakPreview">
      <selection activeCell="E43" sqref="E43"/>
      <pageMargins left="0.70866141732283472" right="0.70866141732283472" top="0.74803149606299213" bottom="0.74803149606299213" header="0.31496062992125984" footer="0.31496062992125984"/>
      <printOptions horizontalCentered="1"/>
      <pageSetup paperSize="9" orientation="portrait" horizontalDpi="1200" verticalDpi="1200" r:id="rId6"/>
      <headerFooter>
        <oddFooter>&amp;C&amp;P</oddFooter>
      </headerFooter>
    </customSheetView>
  </customSheetViews>
  <phoneticPr fontId="16" type="noConversion"/>
  <conditionalFormatting sqref="D9">
    <cfRule type="cellIs" dxfId="11" priority="32" stopIfTrue="1" operator="notEqual">
      <formula>$H$9</formula>
    </cfRule>
  </conditionalFormatting>
  <conditionalFormatting sqref="D15">
    <cfRule type="cellIs" dxfId="10" priority="24" stopIfTrue="1" operator="notEqual">
      <formula>$H$15</formula>
    </cfRule>
  </conditionalFormatting>
  <conditionalFormatting sqref="E15">
    <cfRule type="cellIs" dxfId="9" priority="23" stopIfTrue="1" operator="notEqual">
      <formula>$I$15</formula>
    </cfRule>
  </conditionalFormatting>
  <conditionalFormatting sqref="D16">
    <cfRule type="cellIs" dxfId="8" priority="14" stopIfTrue="1" operator="notEqual">
      <formula>$H$16</formula>
    </cfRule>
  </conditionalFormatting>
  <conditionalFormatting sqref="E16">
    <cfRule type="cellIs" dxfId="7" priority="13" stopIfTrue="1" operator="notEqual">
      <formula>$I$16</formula>
    </cfRule>
  </conditionalFormatting>
  <conditionalFormatting sqref="C9">
    <cfRule type="cellIs" dxfId="6" priority="4" stopIfTrue="1" operator="notEqual">
      <formula>$G$9</formula>
    </cfRule>
  </conditionalFormatting>
  <printOptions horizontalCentered="1"/>
  <pageMargins left="0.70866141732283472" right="0.70866141732283472" top="0.74803149606299213" bottom="0.74803149606299213" header="0.31496062992125984" footer="0.31496062992125984"/>
  <pageSetup paperSize="9" orientation="portrait" horizontalDpi="1200" verticalDpi="1200" r:id="rId7"/>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9"/>
  <sheetViews>
    <sheetView showGridLines="0" view="pageBreakPreview" zoomScale="85" zoomScaleNormal="100" zoomScaleSheetLayoutView="85" workbookViewId="0">
      <selection activeCell="C43" sqref="C43"/>
    </sheetView>
  </sheetViews>
  <sheetFormatPr defaultColWidth="8.85546875" defaultRowHeight="12.75" x14ac:dyDescent="0.2"/>
  <cols>
    <col min="1" max="1" width="45.7109375" customWidth="1"/>
    <col min="2" max="2" width="8.7109375" hidden="1" customWidth="1"/>
    <col min="3" max="3" width="10.7109375" customWidth="1"/>
    <col min="4" max="4" width="15.7109375" style="3" customWidth="1"/>
    <col min="5" max="5" width="15.7109375" style="228" customWidth="1"/>
    <col min="6" max="6" width="15.7109375" customWidth="1"/>
  </cols>
  <sheetData>
    <row r="1" spans="1:7" s="1" customFormat="1" ht="18" x14ac:dyDescent="0.2">
      <c r="A1" s="88" t="str">
        <f>+Data!B6</f>
        <v>Homai Early Childhood Centre</v>
      </c>
      <c r="D1" s="89"/>
      <c r="E1" s="325"/>
    </row>
    <row r="2" spans="1:7" ht="23.25" x14ac:dyDescent="0.35">
      <c r="A2" s="14" t="s">
        <v>413</v>
      </c>
    </row>
    <row r="3" spans="1:7" s="13" customFormat="1" ht="18" x14ac:dyDescent="0.2">
      <c r="A3" s="92" t="str">
        <f>'Comprehensive Income'!A3</f>
        <v>For the year ended 31 December 2017</v>
      </c>
      <c r="E3" s="334"/>
    </row>
    <row r="4" spans="1:7" s="43" customFormat="1" x14ac:dyDescent="0.2">
      <c r="E4" s="31"/>
    </row>
    <row r="5" spans="1:7" x14ac:dyDescent="0.2">
      <c r="B5" s="15"/>
      <c r="C5" s="74">
        <f>'Comprehensive Income'!C5</f>
        <v>2017</v>
      </c>
      <c r="D5" s="74">
        <f>'Comprehensive Income'!D5</f>
        <v>2017</v>
      </c>
      <c r="E5" s="74">
        <f>'Comprehensive Income'!E5</f>
        <v>2016</v>
      </c>
    </row>
    <row r="6" spans="1:7" x14ac:dyDescent="0.2">
      <c r="B6" s="16"/>
      <c r="C6" s="17" t="s">
        <v>64</v>
      </c>
      <c r="D6" s="32" t="s">
        <v>65</v>
      </c>
      <c r="E6" s="38" t="s">
        <v>64</v>
      </c>
    </row>
    <row r="7" spans="1:7" x14ac:dyDescent="0.2">
      <c r="B7" s="16"/>
      <c r="C7" s="17" t="s">
        <v>63</v>
      </c>
      <c r="D7" s="32" t="s">
        <v>63</v>
      </c>
      <c r="E7" s="38" t="s">
        <v>63</v>
      </c>
    </row>
    <row r="8" spans="1:7" x14ac:dyDescent="0.2">
      <c r="B8" s="16"/>
      <c r="C8" s="38"/>
      <c r="D8" s="32"/>
      <c r="E8" s="38" t="s">
        <v>167</v>
      </c>
    </row>
    <row r="9" spans="1:7" ht="13.5" thickBot="1" x14ac:dyDescent="0.25">
      <c r="A9" s="10" t="s">
        <v>414</v>
      </c>
      <c r="C9" s="61">
        <f>E14</f>
        <v>319531.23000000004</v>
      </c>
      <c r="D9" s="354">
        <f>E19</f>
        <v>319531.23000000004</v>
      </c>
      <c r="E9" s="349">
        <v>273315</v>
      </c>
      <c r="F9" s="5"/>
    </row>
    <row r="10" spans="1:7" x14ac:dyDescent="0.2">
      <c r="C10" s="97"/>
      <c r="D10" s="355"/>
      <c r="E10" s="350"/>
    </row>
    <row r="11" spans="1:7" x14ac:dyDescent="0.2">
      <c r="A11" s="7" t="s">
        <v>415</v>
      </c>
      <c r="C11" s="315">
        <f>'Comprehensive Income'!C28</f>
        <v>52104.030000000028</v>
      </c>
      <c r="D11" s="356">
        <f>'Comprehensive Income'!D28</f>
        <v>22646</v>
      </c>
      <c r="E11" s="351">
        <f>'Comprehensive Income'!E28</f>
        <v>46216.23000000004</v>
      </c>
    </row>
    <row r="12" spans="1:7" hidden="1" x14ac:dyDescent="0.2">
      <c r="A12" s="7" t="s">
        <v>119</v>
      </c>
      <c r="C12" s="109">
        <v>0</v>
      </c>
      <c r="D12" s="357">
        <v>0</v>
      </c>
      <c r="E12" s="352">
        <v>0</v>
      </c>
      <c r="G12" s="7" t="s">
        <v>214</v>
      </c>
    </row>
    <row r="13" spans="1:7" x14ac:dyDescent="0.2">
      <c r="C13" s="98"/>
      <c r="D13" s="355"/>
      <c r="E13" s="350"/>
    </row>
    <row r="14" spans="1:7" ht="13.5" thickBot="1" x14ac:dyDescent="0.25">
      <c r="A14" s="1" t="s">
        <v>416</v>
      </c>
      <c r="C14" s="353">
        <f>SUM(C9:C13)</f>
        <v>371635.26000000007</v>
      </c>
      <c r="D14" s="353">
        <f>SUM(D9:D13)</f>
        <v>342177.23000000004</v>
      </c>
      <c r="E14" s="353">
        <f>SUM(E9:E13)</f>
        <v>319531.23000000004</v>
      </c>
    </row>
    <row r="15" spans="1:7" x14ac:dyDescent="0.2">
      <c r="C15" s="3"/>
      <c r="E15" s="35"/>
    </row>
    <row r="16" spans="1:7" x14ac:dyDescent="0.2">
      <c r="C16" s="3"/>
      <c r="E16" s="35"/>
    </row>
    <row r="17" spans="1:5" x14ac:dyDescent="0.2">
      <c r="A17" t="s">
        <v>417</v>
      </c>
      <c r="C17" s="358">
        <f>+C14</f>
        <v>371635.26000000007</v>
      </c>
      <c r="D17" s="358">
        <f>+D14</f>
        <v>342177.23000000004</v>
      </c>
      <c r="E17" s="358">
        <f>+E14</f>
        <v>319531.23000000004</v>
      </c>
    </row>
    <row r="18" spans="1:5" x14ac:dyDescent="0.2">
      <c r="C18" s="3"/>
      <c r="E18" s="35"/>
    </row>
    <row r="19" spans="1:5" ht="13.5" thickBot="1" x14ac:dyDescent="0.25">
      <c r="A19" s="1" t="s">
        <v>416</v>
      </c>
      <c r="C19" s="359">
        <f>+C17</f>
        <v>371635.26000000007</v>
      </c>
      <c r="D19" s="359">
        <f>+D17</f>
        <v>342177.23000000004</v>
      </c>
      <c r="E19" s="359">
        <f>+E17</f>
        <v>319531.23000000004</v>
      </c>
    </row>
    <row r="20" spans="1:5" x14ac:dyDescent="0.2">
      <c r="C20" s="3"/>
      <c r="E20" s="35"/>
    </row>
    <row r="21" spans="1:5" x14ac:dyDescent="0.2">
      <c r="C21" s="3"/>
      <c r="E21" s="35"/>
    </row>
    <row r="22" spans="1:5" x14ac:dyDescent="0.2">
      <c r="C22" s="3"/>
      <c r="E22" s="35"/>
    </row>
    <row r="23" spans="1:5" x14ac:dyDescent="0.2">
      <c r="C23" s="3"/>
      <c r="E23" s="35"/>
    </row>
    <row r="24" spans="1:5" x14ac:dyDescent="0.2">
      <c r="C24" s="3"/>
      <c r="E24" s="35"/>
    </row>
    <row r="25" spans="1:5" x14ac:dyDescent="0.2">
      <c r="C25" s="3"/>
      <c r="E25" s="35"/>
    </row>
    <row r="26" spans="1:5" x14ac:dyDescent="0.2">
      <c r="C26" s="3"/>
      <c r="E26" s="35"/>
    </row>
    <row r="27" spans="1:5" x14ac:dyDescent="0.2">
      <c r="C27" s="3"/>
      <c r="E27" s="35"/>
    </row>
    <row r="28" spans="1:5" x14ac:dyDescent="0.2">
      <c r="C28" s="3"/>
      <c r="E28" s="35"/>
    </row>
    <row r="29" spans="1:5" x14ac:dyDescent="0.2">
      <c r="C29" s="3"/>
      <c r="E29" s="35"/>
    </row>
    <row r="30" spans="1:5" x14ac:dyDescent="0.2">
      <c r="C30" s="3"/>
      <c r="E30" s="35"/>
    </row>
    <row r="31" spans="1:5" x14ac:dyDescent="0.2">
      <c r="C31" s="3"/>
      <c r="E31" s="35"/>
    </row>
    <row r="32" spans="1:5" x14ac:dyDescent="0.2">
      <c r="C32" s="3"/>
      <c r="E32" s="35"/>
    </row>
    <row r="33" spans="3:5" x14ac:dyDescent="0.2">
      <c r="C33" s="3"/>
      <c r="E33" s="35"/>
    </row>
    <row r="34" spans="3:5" x14ac:dyDescent="0.2">
      <c r="C34" s="3"/>
      <c r="E34" s="35"/>
    </row>
    <row r="35" spans="3:5" x14ac:dyDescent="0.2">
      <c r="C35" s="3"/>
      <c r="E35" s="35"/>
    </row>
    <row r="36" spans="3:5" x14ac:dyDescent="0.2">
      <c r="C36" s="3"/>
      <c r="E36" s="35"/>
    </row>
    <row r="37" spans="3:5" x14ac:dyDescent="0.2">
      <c r="C37" s="3"/>
      <c r="E37" s="35"/>
    </row>
    <row r="38" spans="3:5" x14ac:dyDescent="0.2">
      <c r="C38" s="3"/>
      <c r="E38" s="35"/>
    </row>
    <row r="39" spans="3:5" x14ac:dyDescent="0.2">
      <c r="C39" s="3"/>
      <c r="E39" s="35"/>
    </row>
    <row r="40" spans="3:5" x14ac:dyDescent="0.2">
      <c r="C40" s="3"/>
      <c r="E40" s="35"/>
    </row>
    <row r="41" spans="3:5" x14ac:dyDescent="0.2">
      <c r="C41" s="3"/>
      <c r="E41" s="35"/>
    </row>
    <row r="42" spans="3:5" x14ac:dyDescent="0.2">
      <c r="C42" s="3"/>
      <c r="E42" s="35"/>
    </row>
    <row r="43" spans="3:5" x14ac:dyDescent="0.2">
      <c r="C43" s="3"/>
      <c r="E43" s="35"/>
    </row>
    <row r="44" spans="3:5" x14ac:dyDescent="0.2">
      <c r="C44" s="3"/>
      <c r="E44" s="35"/>
    </row>
    <row r="45" spans="3:5" x14ac:dyDescent="0.2">
      <c r="C45" s="3"/>
      <c r="E45" s="35"/>
    </row>
    <row r="46" spans="3:5" x14ac:dyDescent="0.2">
      <c r="C46" s="3"/>
      <c r="E46" s="35"/>
    </row>
    <row r="47" spans="3:5" x14ac:dyDescent="0.2">
      <c r="C47" s="3"/>
      <c r="E47" s="35"/>
    </row>
    <row r="48" spans="3:5" x14ac:dyDescent="0.2">
      <c r="C48" s="3"/>
      <c r="E48" s="35"/>
    </row>
    <row r="49" spans="1:5" x14ac:dyDescent="0.2">
      <c r="C49" s="3"/>
      <c r="E49" s="35"/>
    </row>
    <row r="50" spans="1:5" x14ac:dyDescent="0.2">
      <c r="C50" s="3"/>
      <c r="E50" s="35"/>
    </row>
    <row r="51" spans="1:5" x14ac:dyDescent="0.2">
      <c r="C51" s="3"/>
      <c r="E51" s="35"/>
    </row>
    <row r="52" spans="1:5" x14ac:dyDescent="0.2">
      <c r="C52" s="3"/>
      <c r="E52" s="35"/>
    </row>
    <row r="53" spans="1:5" x14ac:dyDescent="0.2">
      <c r="C53" s="3"/>
      <c r="E53" s="35"/>
    </row>
    <row r="54" spans="1:5" x14ac:dyDescent="0.2">
      <c r="C54" s="3"/>
      <c r="E54" s="35"/>
    </row>
    <row r="55" spans="1:5" x14ac:dyDescent="0.2">
      <c r="A55" s="6"/>
      <c r="B55" s="6"/>
      <c r="C55" s="6"/>
      <c r="D55" s="6"/>
      <c r="E55" s="338"/>
    </row>
    <row r="57" spans="1:5" x14ac:dyDescent="0.2">
      <c r="A57" s="113" t="s">
        <v>155</v>
      </c>
      <c r="B57" s="7"/>
      <c r="C57" s="7"/>
      <c r="D57" s="23"/>
      <c r="E57" s="337"/>
    </row>
    <row r="60" spans="1:5" x14ac:dyDescent="0.2">
      <c r="A60" s="24"/>
      <c r="B60" s="25"/>
      <c r="C60" s="19"/>
      <c r="D60" s="19"/>
      <c r="E60" s="65"/>
    </row>
    <row r="61" spans="1:5" x14ac:dyDescent="0.2">
      <c r="A61" s="22"/>
      <c r="B61" s="4"/>
      <c r="C61" s="3"/>
    </row>
    <row r="62" spans="1:5" x14ac:dyDescent="0.2">
      <c r="A62" s="10" t="s">
        <v>137</v>
      </c>
      <c r="B62" s="11"/>
      <c r="C62" s="40"/>
      <c r="D62" s="166"/>
      <c r="E62" s="166"/>
    </row>
    <row r="63" spans="1:5" x14ac:dyDescent="0.2">
      <c r="A63" s="11" t="s">
        <v>138</v>
      </c>
      <c r="B63" s="11"/>
      <c r="C63" s="40"/>
      <c r="D63" s="166"/>
      <c r="E63" s="166"/>
    </row>
    <row r="64" spans="1:5" x14ac:dyDescent="0.2">
      <c r="A64" s="11" t="s">
        <v>139</v>
      </c>
      <c r="B64" s="11"/>
      <c r="C64" s="40"/>
      <c r="D64" s="166"/>
      <c r="E64" s="166"/>
    </row>
    <row r="65" spans="1:5" x14ac:dyDescent="0.2">
      <c r="A65" s="11" t="s">
        <v>140</v>
      </c>
      <c r="B65" s="11"/>
      <c r="C65" s="40"/>
      <c r="D65" s="166"/>
      <c r="E65" s="166"/>
    </row>
    <row r="66" spans="1:5" x14ac:dyDescent="0.2">
      <c r="A66" s="11" t="s">
        <v>181</v>
      </c>
      <c r="B66" s="11"/>
      <c r="C66" s="40"/>
      <c r="D66" s="166"/>
      <c r="E66" s="166"/>
    </row>
    <row r="67" spans="1:5" x14ac:dyDescent="0.2">
      <c r="A67" s="11" t="s">
        <v>182</v>
      </c>
      <c r="B67" s="11"/>
      <c r="C67" s="40"/>
      <c r="D67" s="166"/>
      <c r="E67" s="166"/>
    </row>
    <row r="68" spans="1:5" x14ac:dyDescent="0.2">
      <c r="A68" s="11"/>
      <c r="B68" s="11"/>
      <c r="C68" s="40"/>
      <c r="D68" s="166"/>
      <c r="E68" s="166"/>
    </row>
    <row r="69" spans="1:5" x14ac:dyDescent="0.2">
      <c r="A69" s="11" t="s">
        <v>154</v>
      </c>
      <c r="B69" s="11"/>
      <c r="C69" s="40"/>
      <c r="D69" s="166"/>
      <c r="E69" s="166"/>
    </row>
    <row r="70" spans="1:5" x14ac:dyDescent="0.2">
      <c r="A70" s="11"/>
      <c r="B70" s="11"/>
      <c r="C70" s="40"/>
      <c r="D70" s="166"/>
      <c r="E70" s="166"/>
    </row>
    <row r="71" spans="1:5" x14ac:dyDescent="0.2">
      <c r="A71" s="11"/>
      <c r="B71" s="11"/>
      <c r="C71" s="74">
        <f>'Comprehensive Income'!C34</f>
        <v>0</v>
      </c>
      <c r="D71" s="74">
        <f>'Comprehensive Income'!D34</f>
        <v>0</v>
      </c>
      <c r="E71" s="74">
        <f>'Comprehensive Income'!E34</f>
        <v>0</v>
      </c>
    </row>
    <row r="72" spans="1:5" x14ac:dyDescent="0.2">
      <c r="A72" s="11"/>
      <c r="B72" s="11"/>
      <c r="C72" s="69" t="s">
        <v>64</v>
      </c>
      <c r="D72" s="94" t="s">
        <v>65</v>
      </c>
      <c r="E72" s="57" t="s">
        <v>64</v>
      </c>
    </row>
    <row r="73" spans="1:5" x14ac:dyDescent="0.2">
      <c r="A73" s="10" t="s">
        <v>145</v>
      </c>
      <c r="B73" s="11"/>
      <c r="C73" s="69" t="s">
        <v>63</v>
      </c>
      <c r="D73" s="94" t="s">
        <v>63</v>
      </c>
      <c r="E73" s="57" t="s">
        <v>63</v>
      </c>
    </row>
    <row r="74" spans="1:5" x14ac:dyDescent="0.2">
      <c r="A74" s="11" t="s">
        <v>141</v>
      </c>
      <c r="B74" s="11"/>
      <c r="C74" s="167">
        <f>E77</f>
        <v>7754</v>
      </c>
      <c r="D74" s="168">
        <v>9807</v>
      </c>
      <c r="E74" s="168">
        <v>7754</v>
      </c>
    </row>
    <row r="75" spans="1:5" x14ac:dyDescent="0.2">
      <c r="A75" s="11" t="s">
        <v>236</v>
      </c>
      <c r="B75" s="11"/>
      <c r="C75" s="169">
        <v>5000</v>
      </c>
      <c r="D75" s="169">
        <v>0</v>
      </c>
      <c r="E75" s="169">
        <v>0</v>
      </c>
    </row>
    <row r="76" spans="1:5" x14ac:dyDescent="0.2">
      <c r="A76" s="11"/>
      <c r="B76" s="11"/>
      <c r="C76" s="167"/>
      <c r="D76" s="168"/>
      <c r="E76" s="168"/>
    </row>
    <row r="77" spans="1:5" ht="13.5" thickBot="1" x14ac:dyDescent="0.25">
      <c r="A77" s="10" t="s">
        <v>142</v>
      </c>
      <c r="B77" s="11"/>
      <c r="C77" s="170">
        <f>SUM(C74:C76)</f>
        <v>12754</v>
      </c>
      <c r="D77" s="170">
        <f>D62+SUM(D73:D76)</f>
        <v>9807</v>
      </c>
      <c r="E77" s="170">
        <f>E62+SUM(E73:E76)</f>
        <v>7754</v>
      </c>
    </row>
    <row r="78" spans="1:5" ht="12.75" customHeight="1" x14ac:dyDescent="0.2">
      <c r="A78" s="7"/>
      <c r="B78" s="7"/>
      <c r="C78" s="7"/>
      <c r="D78" s="23"/>
      <c r="E78" s="337"/>
    </row>
    <row r="79" spans="1:5" ht="12.75" customHeight="1" x14ac:dyDescent="0.2">
      <c r="A79" s="7" t="s">
        <v>136</v>
      </c>
      <c r="B79" s="7"/>
      <c r="C79" s="171">
        <f>C77-C74</f>
        <v>5000</v>
      </c>
      <c r="D79" s="172">
        <v>0</v>
      </c>
      <c r="E79" s="171">
        <v>0</v>
      </c>
    </row>
  </sheetData>
  <customSheetViews>
    <customSheetView guid="{98CE6726-DCD9-4FC2-A246-95AE96883A54}" scale="85" showPageBreaks="1" showGridLines="0" printArea="1" hiddenRows="1" hiddenColumns="1" view="pageBreakPreview">
      <selection activeCell="C43" sqref="C43"/>
      <pageMargins left="0.70866141732283472" right="0.70866141732283472" top="0.74803149606299213" bottom="0.74803149606299213" header="0.31496062992125984" footer="0.31496062992125984"/>
      <printOptions horizontalCentered="1"/>
      <pageSetup paperSize="9" orientation="portrait" r:id="rId1"/>
      <headerFooter>
        <oddFooter>&amp;C&amp;P</oddFooter>
      </headerFooter>
    </customSheetView>
    <customSheetView guid="{16158AC0-BDC0-11D7-BABA-AD30328A5118}" showPageBreaks="1" showGridLines="0" printArea="1"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2"/>
      <headerFooter alignWithMargins="0"/>
    </customSheetView>
    <customSheetView guid="{2F1C2500-C7E9-11D7-BAB9-00065B3658C6}" showGridLines="0"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3"/>
      <headerFooter alignWithMargins="0"/>
    </customSheetView>
    <customSheetView guid="{20188BB5-D17C-FD44-AB23-FE92EFD12A10}" scale="85" showPageBreaks="1" showGridLines="0" printArea="1" hiddenRows="1" hiddenColumns="1" view="pageBreakPreview">
      <selection activeCell="C43" sqref="C43"/>
      <pageMargins left="0.70866141732283472" right="0.70866141732283472" top="0.74803149606299213" bottom="0.74803149606299213" header="0.31496062992125984" footer="0.31496062992125984"/>
      <printOptions horizontalCentered="1"/>
      <pageSetup paperSize="9" orientation="portrait" r:id="rId4"/>
      <headerFooter>
        <oddFooter>&amp;C&amp;P</oddFooter>
      </headerFooter>
    </customSheetView>
    <customSheetView guid="{FB76ADEE-B62F-4FC8-8FF4-E0C8ACCF1057}" scale="85" showPageBreaks="1" showGridLines="0" printArea="1" hiddenRows="1" hiddenColumns="1" view="pageBreakPreview">
      <selection activeCell="C43" sqref="C43"/>
      <pageMargins left="0.70866141732283472" right="0.70866141732283472" top="0.74803149606299213" bottom="0.74803149606299213" header="0.31496062992125984" footer="0.31496062992125984"/>
      <printOptions horizontalCentered="1"/>
      <pageSetup paperSize="9" orientation="portrait" r:id="rId5"/>
      <headerFooter>
        <oddFooter>&amp;C&amp;P</oddFooter>
      </headerFooter>
    </customSheetView>
    <customSheetView guid="{8809097E-0878-44B3-9492-862A5B37D6DC}" scale="85" showPageBreaks="1" showGridLines="0" printArea="1" hiddenRows="1" hiddenColumns="1" view="pageBreakPreview">
      <selection activeCell="C43" sqref="C43"/>
      <pageMargins left="0.70866141732283472" right="0.70866141732283472" top="0.74803149606299213" bottom="0.74803149606299213" header="0.31496062992125984" footer="0.31496062992125984"/>
      <printOptions horizontalCentered="1"/>
      <pageSetup paperSize="9" orientation="portrait" r:id="rId6"/>
      <headerFooter>
        <oddFooter>&amp;C&amp;P</oddFooter>
      </headerFooter>
    </customSheetView>
  </customSheetViews>
  <phoneticPr fontId="16" type="noConversion"/>
  <printOptions horizontalCentered="1"/>
  <pageMargins left="0.70866141732283472" right="0.70866141732283472" top="0.74803149606299213" bottom="0.74803149606299213" header="0.31496062992125984" footer="0.31496062992125984"/>
  <pageSetup paperSize="9" orientation="portrait" r:id="rId7"/>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8"/>
  <sheetViews>
    <sheetView showGridLines="0" view="pageBreakPreview" zoomScale="85" zoomScaleNormal="100" zoomScaleSheetLayoutView="85" workbookViewId="0">
      <selection activeCell="G42" sqref="G42"/>
    </sheetView>
  </sheetViews>
  <sheetFormatPr defaultColWidth="8.85546875" defaultRowHeight="12.75" x14ac:dyDescent="0.2"/>
  <cols>
    <col min="1" max="1" width="41.28515625" customWidth="1"/>
    <col min="2" max="2" width="8.7109375" style="4" customWidth="1"/>
    <col min="3" max="3" width="12.42578125" style="3" customWidth="1"/>
    <col min="4" max="4" width="12.7109375" style="3" customWidth="1"/>
    <col min="5" max="5" width="12.7109375" style="228" customWidth="1"/>
  </cols>
  <sheetData>
    <row r="1" spans="1:9" s="85" customFormat="1" ht="18" x14ac:dyDescent="0.25">
      <c r="A1" s="85" t="str">
        <f>+Data!B6</f>
        <v>Homai Early Childhood Centre</v>
      </c>
      <c r="B1" s="86"/>
      <c r="C1" s="87"/>
      <c r="D1" s="87"/>
      <c r="E1" s="332"/>
    </row>
    <row r="2" spans="1:9" ht="23.25" x14ac:dyDescent="0.35">
      <c r="A2" s="14" t="s">
        <v>149</v>
      </c>
      <c r="E2" s="333"/>
    </row>
    <row r="3" spans="1:9" s="13" customFormat="1" ht="18" x14ac:dyDescent="0.2">
      <c r="A3" s="13" t="s">
        <v>509</v>
      </c>
      <c r="E3" s="334"/>
    </row>
    <row r="4" spans="1:9" s="7" customFormat="1" ht="15" x14ac:dyDescent="0.25">
      <c r="A4" s="313"/>
      <c r="B4" s="316"/>
      <c r="C4" s="321"/>
      <c r="D4" s="321"/>
      <c r="E4" s="335"/>
    </row>
    <row r="5" spans="1:9" s="26" customFormat="1" ht="15" x14ac:dyDescent="0.25">
      <c r="A5" s="312"/>
      <c r="B5" s="322"/>
      <c r="C5" s="295">
        <v>2017</v>
      </c>
      <c r="D5" s="295">
        <v>2017</v>
      </c>
      <c r="E5" s="295">
        <v>2016</v>
      </c>
    </row>
    <row r="6" spans="1:9" s="26" customFormat="1" ht="15" x14ac:dyDescent="0.25">
      <c r="A6" s="312"/>
      <c r="B6" s="323" t="s">
        <v>69</v>
      </c>
      <c r="C6" s="296" t="s">
        <v>64</v>
      </c>
      <c r="D6" s="297" t="s">
        <v>65</v>
      </c>
      <c r="E6" s="296" t="s">
        <v>64</v>
      </c>
    </row>
    <row r="7" spans="1:9" s="26" customFormat="1" ht="20.25" customHeight="1" x14ac:dyDescent="0.25">
      <c r="A7" s="312"/>
      <c r="B7" s="323"/>
      <c r="C7" s="296"/>
      <c r="D7" s="297" t="s">
        <v>389</v>
      </c>
      <c r="E7" s="296"/>
    </row>
    <row r="8" spans="1:9" s="26" customFormat="1" ht="15" x14ac:dyDescent="0.25">
      <c r="A8" s="312"/>
      <c r="B8" s="323"/>
      <c r="C8" s="296" t="s">
        <v>63</v>
      </c>
      <c r="D8" s="297" t="s">
        <v>63</v>
      </c>
      <c r="E8" s="296" t="s">
        <v>63</v>
      </c>
    </row>
    <row r="9" spans="1:9" ht="14.25" x14ac:dyDescent="0.2">
      <c r="A9" s="312"/>
      <c r="B9" s="316"/>
      <c r="C9" s="317"/>
      <c r="D9" s="318"/>
      <c r="E9" s="317"/>
    </row>
    <row r="10" spans="1:9" ht="15" x14ac:dyDescent="0.25">
      <c r="A10" s="313" t="s">
        <v>82</v>
      </c>
      <c r="B10" s="316"/>
      <c r="C10" s="317"/>
      <c r="D10" s="318"/>
      <c r="E10" s="317"/>
    </row>
    <row r="11" spans="1:9" ht="14.25" x14ac:dyDescent="0.2">
      <c r="A11" s="312" t="s">
        <v>101</v>
      </c>
      <c r="B11" s="316">
        <f>Notes!A70</f>
        <v>8</v>
      </c>
      <c r="C11" s="208">
        <f>Notes!F79</f>
        <v>174910.4</v>
      </c>
      <c r="D11" s="208">
        <f>Notes!G79</f>
        <v>155879</v>
      </c>
      <c r="E11" s="208">
        <f>Notes!H79</f>
        <v>181546</v>
      </c>
      <c r="F11" s="5"/>
      <c r="G11" s="5"/>
      <c r="H11" s="5"/>
      <c r="I11" s="5"/>
    </row>
    <row r="12" spans="1:9" ht="14.25" x14ac:dyDescent="0.2">
      <c r="A12" s="314" t="s">
        <v>73</v>
      </c>
      <c r="B12" s="316"/>
      <c r="C12" s="208">
        <f>'Trial balance'!C130*-1-1-1</f>
        <v>16321.45</v>
      </c>
      <c r="D12" s="303">
        <v>1971</v>
      </c>
      <c r="E12" s="302">
        <f>'Trial balance'!E130*-1-3</f>
        <v>1518.55</v>
      </c>
      <c r="F12" s="21"/>
    </row>
    <row r="13" spans="1:9" ht="14.25" x14ac:dyDescent="0.2">
      <c r="A13" s="314" t="s">
        <v>521</v>
      </c>
      <c r="B13" s="316"/>
      <c r="C13" s="208">
        <f>-'Trial balance'!C137-1</f>
        <v>1448.1800000000003</v>
      </c>
      <c r="D13" s="303">
        <v>2743</v>
      </c>
      <c r="E13" s="303">
        <v>1687</v>
      </c>
      <c r="F13" s="21"/>
    </row>
    <row r="14" spans="1:9" ht="14.25" x14ac:dyDescent="0.2">
      <c r="A14" s="312" t="s">
        <v>259</v>
      </c>
      <c r="B14" s="316">
        <v>9</v>
      </c>
      <c r="C14" s="207">
        <f>Notes!F88</f>
        <v>26318.55</v>
      </c>
      <c r="D14" s="319">
        <f>+E14</f>
        <v>0</v>
      </c>
      <c r="E14" s="304">
        <v>0</v>
      </c>
      <c r="F14" s="5"/>
    </row>
    <row r="15" spans="1:9" ht="14.25" x14ac:dyDescent="0.2">
      <c r="A15" s="312"/>
      <c r="B15" s="316"/>
      <c r="C15" s="206">
        <f>SUM(C11:C14)</f>
        <v>218998.58</v>
      </c>
      <c r="D15" s="303">
        <f>SUM(D11:D14)</f>
        <v>160593</v>
      </c>
      <c r="E15" s="300">
        <f>SUM(E11:E14)-1</f>
        <v>184750.55</v>
      </c>
    </row>
    <row r="16" spans="1:9" ht="14.25" x14ac:dyDescent="0.2">
      <c r="A16" s="312"/>
      <c r="B16" s="316"/>
      <c r="C16" s="300"/>
      <c r="D16" s="303"/>
      <c r="E16" s="300"/>
    </row>
    <row r="17" spans="1:10" ht="15" x14ac:dyDescent="0.25">
      <c r="A17" s="313" t="s">
        <v>83</v>
      </c>
      <c r="B17" s="316"/>
      <c r="C17" s="300"/>
      <c r="D17" s="303"/>
      <c r="E17" s="300"/>
    </row>
    <row r="18" spans="1:10" ht="14.25" x14ac:dyDescent="0.2">
      <c r="A18" s="312" t="s">
        <v>108</v>
      </c>
      <c r="B18" s="316">
        <f>Notes!A124</f>
        <v>11</v>
      </c>
      <c r="C18" s="207">
        <f>Notes!F131</f>
        <v>4907</v>
      </c>
      <c r="D18" s="319">
        <v>4543</v>
      </c>
      <c r="E18" s="304">
        <f>Notes!H129</f>
        <v>5608</v>
      </c>
      <c r="F18" s="52"/>
    </row>
    <row r="19" spans="1:10" ht="14.25" x14ac:dyDescent="0.2">
      <c r="A19" s="312"/>
      <c r="B19" s="316"/>
      <c r="C19" s="300">
        <f>SUM(C18:C18)</f>
        <v>4907</v>
      </c>
      <c r="D19" s="300">
        <f>SUM(D18:D18)</f>
        <v>4543</v>
      </c>
      <c r="E19" s="300">
        <f>SUM(E18:E18)</f>
        <v>5608</v>
      </c>
    </row>
    <row r="20" spans="1:10" ht="14.25" x14ac:dyDescent="0.2">
      <c r="A20" s="312"/>
      <c r="B20" s="316"/>
      <c r="C20" s="302"/>
      <c r="D20" s="303"/>
      <c r="E20" s="302"/>
    </row>
    <row r="21" spans="1:10" ht="15" x14ac:dyDescent="0.25">
      <c r="A21" s="313" t="s">
        <v>418</v>
      </c>
      <c r="B21" s="316"/>
      <c r="C21" s="206">
        <f>C15-C19</f>
        <v>214091.58</v>
      </c>
      <c r="D21" s="303">
        <f>D15-D19</f>
        <v>156050</v>
      </c>
      <c r="E21" s="300">
        <f>E15-E19</f>
        <v>179142.55</v>
      </c>
    </row>
    <row r="22" spans="1:10" ht="14.25" x14ac:dyDescent="0.2">
      <c r="A22" s="312"/>
      <c r="B22" s="316"/>
      <c r="C22" s="300"/>
      <c r="D22" s="303"/>
      <c r="E22" s="300"/>
    </row>
    <row r="23" spans="1:10" ht="15" x14ac:dyDescent="0.25">
      <c r="A23" s="313" t="s">
        <v>152</v>
      </c>
      <c r="B23" s="316"/>
      <c r="C23" s="300"/>
      <c r="D23" s="303"/>
      <c r="E23" s="300"/>
      <c r="J23" s="7"/>
    </row>
    <row r="24" spans="1:10" ht="14.25" x14ac:dyDescent="0.2">
      <c r="A24" s="312" t="s">
        <v>265</v>
      </c>
      <c r="B24" s="316"/>
      <c r="C24" s="300"/>
      <c r="D24" s="303">
        <f>'Trial balance'!D149</f>
        <v>0</v>
      </c>
      <c r="E24" s="300">
        <f>-'Trial balance'!E149</f>
        <v>0</v>
      </c>
      <c r="J24" s="7"/>
    </row>
    <row r="25" spans="1:10" ht="14.25" x14ac:dyDescent="0.2">
      <c r="A25" s="312" t="s">
        <v>105</v>
      </c>
      <c r="B25" s="316">
        <f>Notes!A91</f>
        <v>10</v>
      </c>
      <c r="C25" s="207">
        <f>+Notes!I97</f>
        <v>157543.88</v>
      </c>
      <c r="D25" s="319">
        <v>186127</v>
      </c>
      <c r="E25" s="304">
        <v>140392</v>
      </c>
      <c r="F25" s="5"/>
      <c r="G25" s="5"/>
      <c r="J25" s="209"/>
    </row>
    <row r="26" spans="1:10" ht="14.25" hidden="1" x14ac:dyDescent="0.2">
      <c r="A26" s="312" t="s">
        <v>131</v>
      </c>
      <c r="B26" s="316"/>
      <c r="C26" s="206">
        <v>0</v>
      </c>
      <c r="D26" s="303">
        <f>+E26</f>
        <v>0</v>
      </c>
      <c r="E26" s="300">
        <v>0</v>
      </c>
      <c r="F26" s="5"/>
      <c r="G26" s="5"/>
    </row>
    <row r="27" spans="1:10" ht="14.25" hidden="1" x14ac:dyDescent="0.2">
      <c r="A27" s="312" t="s">
        <v>126</v>
      </c>
      <c r="B27" s="316"/>
      <c r="C27" s="208">
        <v>0</v>
      </c>
      <c r="D27" s="303">
        <f>+E27</f>
        <v>0</v>
      </c>
      <c r="E27" s="300">
        <v>0</v>
      </c>
      <c r="F27" s="5"/>
      <c r="G27" s="5"/>
    </row>
    <row r="28" spans="1:10" ht="14.25" hidden="1" x14ac:dyDescent="0.2">
      <c r="A28" s="312" t="s">
        <v>132</v>
      </c>
      <c r="B28" s="316" t="e">
        <f>Notes!#REF!</f>
        <v>#REF!</v>
      </c>
      <c r="C28" s="207">
        <v>0</v>
      </c>
      <c r="D28" s="319">
        <f>+E28</f>
        <v>0</v>
      </c>
      <c r="E28" s="304">
        <v>0</v>
      </c>
      <c r="F28" s="5"/>
    </row>
    <row r="29" spans="1:10" ht="15" x14ac:dyDescent="0.25">
      <c r="A29" s="313"/>
      <c r="B29" s="316"/>
      <c r="C29" s="206">
        <f>SUM(C24:C28)</f>
        <v>157543.88</v>
      </c>
      <c r="D29" s="303">
        <f>SUM(D25:D28)</f>
        <v>186127</v>
      </c>
      <c r="E29" s="300">
        <f>SUM(E24:E28)</f>
        <v>140392</v>
      </c>
      <c r="F29" s="5"/>
      <c r="G29" s="5"/>
    </row>
    <row r="30" spans="1:10" ht="14.25" hidden="1" x14ac:dyDescent="0.2">
      <c r="A30" s="312"/>
      <c r="B30" s="316"/>
      <c r="C30" s="300"/>
      <c r="D30" s="303"/>
      <c r="E30" s="300"/>
    </row>
    <row r="31" spans="1:10" ht="15" hidden="1" x14ac:dyDescent="0.25">
      <c r="A31" s="313" t="s">
        <v>153</v>
      </c>
      <c r="B31" s="316"/>
      <c r="C31" s="300"/>
      <c r="D31" s="303"/>
      <c r="E31" s="300"/>
    </row>
    <row r="32" spans="1:10" ht="14.25" hidden="1" x14ac:dyDescent="0.2">
      <c r="A32" s="312" t="s">
        <v>104</v>
      </c>
      <c r="B32" s="316" t="e">
        <f>Notes!#REF!</f>
        <v>#REF!</v>
      </c>
      <c r="C32" s="207">
        <v>0</v>
      </c>
      <c r="D32" s="319">
        <f>+E32</f>
        <v>0</v>
      </c>
      <c r="E32" s="304">
        <v>0</v>
      </c>
    </row>
    <row r="33" spans="1:6" ht="14.25" hidden="1" x14ac:dyDescent="0.2">
      <c r="A33" s="312" t="s">
        <v>103</v>
      </c>
      <c r="B33" s="316" t="e">
        <f>Notes!#REF!</f>
        <v>#REF!</v>
      </c>
      <c r="C33" s="206">
        <v>0</v>
      </c>
      <c r="D33" s="303">
        <f>+E33</f>
        <v>0</v>
      </c>
      <c r="E33" s="300">
        <v>0</v>
      </c>
    </row>
    <row r="34" spans="1:6" ht="14.25" hidden="1" x14ac:dyDescent="0.2">
      <c r="A34" s="312" t="s">
        <v>102</v>
      </c>
      <c r="B34" s="316" t="e">
        <f>Notes!#REF!</f>
        <v>#REF!</v>
      </c>
      <c r="C34" s="304">
        <v>0</v>
      </c>
      <c r="D34" s="319">
        <f>+E34</f>
        <v>0</v>
      </c>
      <c r="E34" s="304">
        <v>0</v>
      </c>
    </row>
    <row r="35" spans="1:6" ht="15" hidden="1" x14ac:dyDescent="0.25">
      <c r="A35" s="313"/>
      <c r="B35" s="316"/>
      <c r="C35" s="206">
        <f>SUM(C32:C34)</f>
        <v>0</v>
      </c>
      <c r="D35" s="303">
        <f>SUM(D32:D34)</f>
        <v>0</v>
      </c>
      <c r="E35" s="300">
        <f>SUM(E32:E34)</f>
        <v>0</v>
      </c>
    </row>
    <row r="36" spans="1:6" ht="14.25" x14ac:dyDescent="0.2">
      <c r="A36" s="312"/>
      <c r="B36" s="316"/>
      <c r="C36" s="302"/>
      <c r="D36" s="303"/>
      <c r="E36" s="302"/>
    </row>
    <row r="37" spans="1:6" ht="15.75" thickBot="1" x14ac:dyDescent="0.3">
      <c r="A37" s="313" t="s">
        <v>85</v>
      </c>
      <c r="B37" s="316"/>
      <c r="C37" s="287">
        <f>C21+C29-C35</f>
        <v>371635.45999999996</v>
      </c>
      <c r="D37" s="320">
        <f>D21+D29-D35</f>
        <v>342177</v>
      </c>
      <c r="E37" s="448">
        <f>E21+E29-E35-3-1</f>
        <v>319530.55</v>
      </c>
      <c r="F37" s="5"/>
    </row>
    <row r="38" spans="1:6" ht="13.5" thickTop="1" x14ac:dyDescent="0.2">
      <c r="E38" s="35"/>
      <c r="F38" s="5"/>
    </row>
    <row r="39" spans="1:6" x14ac:dyDescent="0.2">
      <c r="C39" s="33"/>
      <c r="D39" s="33"/>
      <c r="E39" s="35"/>
    </row>
    <row r="40" spans="1:6" ht="15.75" thickBot="1" x14ac:dyDescent="0.3">
      <c r="A40" s="313" t="s">
        <v>84</v>
      </c>
      <c r="B40" s="316"/>
      <c r="C40" s="336">
        <f>Equity!C14</f>
        <v>371635.26000000007</v>
      </c>
      <c r="D40" s="320">
        <f>Equity!D14</f>
        <v>342177.23000000004</v>
      </c>
      <c r="E40" s="336">
        <f>Equity!E14</f>
        <v>319531.23000000004</v>
      </c>
      <c r="F40" s="5"/>
    </row>
    <row r="41" spans="1:6" ht="15" thickTop="1" x14ac:dyDescent="0.2">
      <c r="A41" s="312"/>
      <c r="B41" s="316"/>
      <c r="C41" s="317"/>
      <c r="D41" s="318"/>
      <c r="E41" s="317"/>
    </row>
    <row r="42" spans="1:6" x14ac:dyDescent="0.2">
      <c r="E42" s="35"/>
    </row>
    <row r="43" spans="1:6" x14ac:dyDescent="0.2">
      <c r="E43" s="35"/>
    </row>
    <row r="44" spans="1:6" x14ac:dyDescent="0.2">
      <c r="E44" s="35"/>
    </row>
    <row r="45" spans="1:6" s="7" customFormat="1" x14ac:dyDescent="0.2">
      <c r="B45" s="49"/>
      <c r="C45" s="168">
        <f>+C37-C40</f>
        <v>0.19999999989522621</v>
      </c>
      <c r="D45" s="168">
        <f>+D37-D40</f>
        <v>-0.23000000003958121</v>
      </c>
      <c r="E45" s="168">
        <f>+E37-E40</f>
        <v>-0.68000000005122274</v>
      </c>
    </row>
    <row r="48" spans="1:6" s="26" customFormat="1" x14ac:dyDescent="0.2">
      <c r="A48" s="63"/>
      <c r="B48" s="63"/>
      <c r="C48" s="63"/>
      <c r="D48" s="63"/>
      <c r="E48" s="65"/>
    </row>
  </sheetData>
  <customSheetViews>
    <customSheetView guid="{98CE6726-DCD9-4FC2-A246-95AE96883A54}" scale="85" showPageBreaks="1" showGridLines="0" printArea="1" hiddenRows="1" view="pageBreakPreview">
      <selection activeCell="G42" sqref="G42"/>
      <pageMargins left="0.70866141732283472" right="0.70866141732283472" top="0.74803149606299213" bottom="0.74803149606299213" header="0.31496062992125984" footer="0.31496062992125984"/>
      <printOptions horizontalCentered="1"/>
      <pageSetup paperSize="9" orientation="portrait" r:id="rId1"/>
      <headerFooter>
        <oddFooter>&amp;C&amp;P</oddFooter>
      </headerFooter>
    </customSheetView>
    <customSheetView guid="{16158AC0-BDC0-11D7-BABA-AD30328A5118}" showPageBreaks="1" showGridLines="0" printArea="1"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2"/>
      <headerFooter alignWithMargins="0"/>
    </customSheetView>
    <customSheetView guid="{2F1C2500-C7E9-11D7-BAB9-00065B3658C6}" showGridLines="0"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3"/>
      <headerFooter alignWithMargins="0"/>
    </customSheetView>
    <customSheetView guid="{20188BB5-D17C-FD44-AB23-FE92EFD12A10}" scale="85" showPageBreaks="1" showGridLines="0" printArea="1" hiddenRows="1" view="pageBreakPreview">
      <selection activeCell="G42" sqref="G42"/>
      <pageMargins left="0.70866141732283472" right="0.70866141732283472" top="0.74803149606299213" bottom="0.74803149606299213" header="0.31496062992125984" footer="0.31496062992125984"/>
      <printOptions horizontalCentered="1"/>
      <pageSetup paperSize="9" orientation="portrait" r:id="rId4"/>
      <headerFooter>
        <oddFooter>&amp;C&amp;P</oddFooter>
      </headerFooter>
    </customSheetView>
    <customSheetView guid="{FB76ADEE-B62F-4FC8-8FF4-E0C8ACCF1057}" scale="85" showPageBreaks="1" showGridLines="0" printArea="1" hiddenRows="1" view="pageBreakPreview">
      <selection activeCell="G42" sqref="G42"/>
      <pageMargins left="0.70866141732283472" right="0.70866141732283472" top="0.74803149606299213" bottom="0.74803149606299213" header="0.31496062992125984" footer="0.31496062992125984"/>
      <printOptions horizontalCentered="1"/>
      <pageSetup paperSize="9" orientation="portrait" r:id="rId5"/>
      <headerFooter>
        <oddFooter>&amp;C&amp;P</oddFooter>
      </headerFooter>
    </customSheetView>
    <customSheetView guid="{8809097E-0878-44B3-9492-862A5B37D6DC}" scale="85" showPageBreaks="1" showGridLines="0" printArea="1" hiddenRows="1" view="pageBreakPreview">
      <selection activeCell="G42" sqref="G42"/>
      <pageMargins left="0.70866141732283472" right="0.70866141732283472" top="0.74803149606299213" bottom="0.74803149606299213" header="0.31496062992125984" footer="0.31496062992125984"/>
      <printOptions horizontalCentered="1"/>
      <pageSetup paperSize="9" orientation="portrait" r:id="rId6"/>
      <headerFooter>
        <oddFooter>&amp;C&amp;P</oddFooter>
      </headerFooter>
    </customSheetView>
  </customSheetViews>
  <phoneticPr fontId="16" type="noConversion"/>
  <conditionalFormatting sqref="C28">
    <cfRule type="cellIs" dxfId="5" priority="35" stopIfTrue="1" operator="notEqual">
      <formula>$G$28</formula>
    </cfRule>
  </conditionalFormatting>
  <conditionalFormatting sqref="C34">
    <cfRule type="cellIs" dxfId="4" priority="32" stopIfTrue="1" operator="notEqual">
      <formula>$G$34</formula>
    </cfRule>
  </conditionalFormatting>
  <conditionalFormatting sqref="E28">
    <cfRule type="cellIs" dxfId="3" priority="11" stopIfTrue="1" operator="notEqual">
      <formula>$I$28</formula>
    </cfRule>
  </conditionalFormatting>
  <conditionalFormatting sqref="D28">
    <cfRule type="cellIs" dxfId="2" priority="10" stopIfTrue="1" operator="notEqual">
      <formula>$H$28</formula>
    </cfRule>
  </conditionalFormatting>
  <conditionalFormatting sqref="D34">
    <cfRule type="cellIs" dxfId="1" priority="7" stopIfTrue="1" operator="notEqual">
      <formula>$H$34</formula>
    </cfRule>
  </conditionalFormatting>
  <conditionalFormatting sqref="E34">
    <cfRule type="cellIs" dxfId="0" priority="4" stopIfTrue="1" operator="notEqual">
      <formula>$I$34</formula>
    </cfRule>
  </conditionalFormatting>
  <printOptions horizontalCentered="1"/>
  <pageMargins left="0.70866141732283472" right="0.70866141732283472" top="0.74803149606299213" bottom="0.74803149606299213" header="0.31496062992125984" footer="0.31496062992125984"/>
  <pageSetup paperSize="9" orientation="portrait" r:id="rId7"/>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Data</vt:lpstr>
      <vt:lpstr>Header</vt:lpstr>
      <vt:lpstr>Index </vt:lpstr>
      <vt:lpstr>Stat of Respon </vt:lpstr>
      <vt:lpstr>Entity Info</vt:lpstr>
      <vt:lpstr>SSP</vt:lpstr>
      <vt:lpstr>Comprehensive Income</vt:lpstr>
      <vt:lpstr>Equity</vt:lpstr>
      <vt:lpstr>Financial Position</vt:lpstr>
      <vt:lpstr>Cashflow stat</vt:lpstr>
      <vt:lpstr>Notes 1</vt:lpstr>
      <vt:lpstr>Notes</vt:lpstr>
      <vt:lpstr>Trial balance</vt:lpstr>
      <vt:lpstr>ESLdata</vt:lpstr>
      <vt:lpstr>'Comprehensive Income'!Print_Area</vt:lpstr>
      <vt:lpstr>'Entity Info'!Print_Area</vt:lpstr>
      <vt:lpstr>Equity!Print_Area</vt:lpstr>
      <vt:lpstr>'Financial Position'!Print_Area</vt:lpstr>
      <vt:lpstr>Header!Print_Area</vt:lpstr>
      <vt:lpstr>'Index '!Print_Area</vt:lpstr>
      <vt:lpstr>Notes!Print_Area</vt:lpstr>
      <vt:lpstr>'Notes 1'!Print_Area</vt:lpstr>
      <vt:lpstr>'Stat of Respon '!Print_Area</vt:lpstr>
      <vt:lpstr>'Entity Info'!Print_Titles</vt:lpstr>
      <vt:lpstr>Notes!Print_Titles</vt:lpstr>
      <vt:lpstr>'Notes 1'!Print_Titles</vt:lpstr>
    </vt:vector>
  </TitlesOfParts>
  <Manager>ScottM</Manager>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 Differential</dc:title>
  <dc:subject>Kiwi Park</dc:subject>
  <dc:creator>Dennis Cribb</dc:creator>
  <cp:keywords>Finance</cp:keywords>
  <cp:lastModifiedBy>Bridget Lamphee</cp:lastModifiedBy>
  <cp:lastPrinted>2016-06-16T22:41:01Z</cp:lastPrinted>
  <dcterms:created xsi:type="dcterms:W3CDTF">2002-09-06T23:35:01Z</dcterms:created>
  <dcterms:modified xsi:type="dcterms:W3CDTF">2019-03-26T01:45:39Z</dcterms:modified>
  <cp:category>Finance</cp:category>
</cp:coreProperties>
</file>